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30" windowWidth="21540" windowHeight="11110" activeTab="3"/>
  </bookViews>
  <sheets>
    <sheet name="Себестоимость без Автоматизации" sheetId="5" r:id="rId1"/>
    <sheet name="Автоматизация только заготовки" sheetId="4" r:id="rId2"/>
    <sheet name="Себестоимость Zeman" sheetId="1" r:id="rId3"/>
    <sheet name="Сравнение" sheetId="2" r:id="rId4"/>
  </sheets>
  <calcPr calcId="125725"/>
</workbook>
</file>

<file path=xl/calcChain.xml><?xml version="1.0" encoding="utf-8"?>
<calcChain xmlns="http://schemas.openxmlformats.org/spreadsheetml/2006/main">
  <c r="F17" i="5"/>
  <c r="G17" s="1"/>
  <c r="G16"/>
  <c r="E11"/>
  <c r="G11" s="1"/>
  <c r="F10"/>
  <c r="G10" s="1"/>
  <c r="E8"/>
  <c r="G8" s="1"/>
  <c r="G6"/>
  <c r="F17" i="4"/>
  <c r="G17" s="1"/>
  <c r="G16"/>
  <c r="H15" s="1"/>
  <c r="E11"/>
  <c r="G11" s="1"/>
  <c r="F10"/>
  <c r="G10" s="1"/>
  <c r="G8"/>
  <c r="E8"/>
  <c r="G6"/>
  <c r="G16" i="1"/>
  <c r="H4" i="4" l="1"/>
  <c r="H4" i="5"/>
  <c r="F13" s="1"/>
  <c r="H13" s="1"/>
  <c r="F20" s="1"/>
  <c r="H20" s="1"/>
  <c r="H22" s="1"/>
  <c r="H26" s="1"/>
  <c r="H27" s="1"/>
  <c r="H15"/>
  <c r="F13" i="4"/>
  <c r="H13" s="1"/>
  <c r="F20" s="1"/>
  <c r="H20" s="1"/>
  <c r="H22" s="1"/>
  <c r="H26" s="1"/>
  <c r="H27" s="1"/>
  <c r="F17" i="1"/>
  <c r="G17" s="1"/>
  <c r="H15" s="1"/>
  <c r="E11"/>
  <c r="G11" s="1"/>
  <c r="F10"/>
  <c r="G10" s="1"/>
  <c r="E8"/>
  <c r="G8" s="1"/>
  <c r="G6"/>
  <c r="H4" l="1"/>
  <c r="F13" l="1"/>
  <c r="H13" s="1"/>
  <c r="F20" s="1"/>
  <c r="H20" s="1"/>
  <c r="H22" s="1"/>
  <c r="H26" s="1"/>
  <c r="H27" l="1"/>
  <c r="J6" i="2" l="1"/>
  <c r="F6"/>
  <c r="K6" s="1"/>
  <c r="F2"/>
  <c r="K2" s="1"/>
  <c r="F3"/>
  <c r="K3" s="1"/>
  <c r="F4"/>
  <c r="K4" s="1"/>
  <c r="J2"/>
  <c r="J3"/>
  <c r="J4"/>
  <c r="L4" l="1"/>
  <c r="L2"/>
  <c r="L6"/>
  <c r="L3"/>
</calcChain>
</file>

<file path=xl/sharedStrings.xml><?xml version="1.0" encoding="utf-8"?>
<sst xmlns="http://schemas.openxmlformats.org/spreadsheetml/2006/main" count="150" uniqueCount="52">
  <si>
    <t>%</t>
  </si>
  <si>
    <t>Zeman</t>
  </si>
  <si>
    <t>Ед. изм</t>
  </si>
  <si>
    <t>Расход на 1 т</t>
  </si>
  <si>
    <t>Цена единицы</t>
  </si>
  <si>
    <t>Сумма</t>
  </si>
  <si>
    <t>Итого</t>
  </si>
  <si>
    <t>Примечание</t>
  </si>
  <si>
    <t>Производственная себестоимость</t>
  </si>
  <si>
    <t>Евро/то</t>
  </si>
  <si>
    <t>Основные материаллы</t>
  </si>
  <si>
    <t>Металл</t>
  </si>
  <si>
    <t>тонна</t>
  </si>
  <si>
    <t>Покраска</t>
  </si>
  <si>
    <t xml:space="preserve"> - металлолом</t>
  </si>
  <si>
    <t>Впомогательные материаллы</t>
  </si>
  <si>
    <t>Персонал</t>
  </si>
  <si>
    <t>чел. Час</t>
  </si>
  <si>
    <t>Евро в месяц  - средняя ЗП</t>
  </si>
  <si>
    <t>Электричество</t>
  </si>
  <si>
    <t>кВт./час</t>
  </si>
  <si>
    <t>кВт - средняя мощность</t>
  </si>
  <si>
    <t>Общезаводские затраты</t>
  </si>
  <si>
    <t>Финансовая себестоимость</t>
  </si>
  <si>
    <t>Амортизация</t>
  </si>
  <si>
    <t>лет</t>
  </si>
  <si>
    <t>тонн в год - производительность</t>
  </si>
  <si>
    <t>Банковский процент</t>
  </si>
  <si>
    <t>Затраты на продвижение и продажи</t>
  </si>
  <si>
    <t>Полная себестоимость</t>
  </si>
  <si>
    <t>Продажная цена в вашем регионе</t>
  </si>
  <si>
    <t>Дельта на 1 тонне</t>
  </si>
  <si>
    <t>Дельта в год</t>
  </si>
  <si>
    <t>Автоматизация Zeman</t>
  </si>
  <si>
    <t>Автоматизация заготовки</t>
  </si>
  <si>
    <t>Без автоматизации</t>
  </si>
  <si>
    <t>только Робот СБА</t>
  </si>
  <si>
    <t>Чел.Ч/to</t>
  </si>
  <si>
    <t>to/мес</t>
  </si>
  <si>
    <t>заготов. участок</t>
  </si>
  <si>
    <t>Здание цеха</t>
  </si>
  <si>
    <t>инстру- менты</t>
  </si>
  <si>
    <t>Инвестиция Euro</t>
  </si>
  <si>
    <t>ЗП Brutto</t>
  </si>
  <si>
    <t>ЗП Euro/to</t>
  </si>
  <si>
    <t>финансирование Euro/to</t>
  </si>
  <si>
    <t>ЗП+Фин Euro/to</t>
  </si>
  <si>
    <t>Евро</t>
  </si>
  <si>
    <t>Сверла, св. проволока, газ и т.д.</t>
  </si>
  <si>
    <t>Рассчеты - в Евро без НДС в пересчете на 1 тонну выпускаемых МК (без доставки, без проектирования) с грунтованием (1 слоем 60 мкм) алкидным грунтом</t>
  </si>
  <si>
    <t>производительность</t>
  </si>
  <si>
    <t>тонн в год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</si>
</sst>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i/>
      <sz val="12"/>
      <color rgb="FF00B05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i/>
      <sz val="12"/>
      <color rgb="FF0070C0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5" fillId="2" borderId="0" xfId="0" applyFont="1" applyFill="1"/>
    <xf numFmtId="0" fontId="0" fillId="2" borderId="0" xfId="0" applyFill="1"/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5" xfId="0" applyFont="1" applyFill="1" applyBorder="1"/>
    <xf numFmtId="0" fontId="3" fillId="2" borderId="0" xfId="0" applyFont="1" applyFill="1" applyBorder="1"/>
    <xf numFmtId="4" fontId="3" fillId="2" borderId="0" xfId="0" applyNumberFormat="1" applyFont="1" applyFill="1" applyBorder="1"/>
    <xf numFmtId="4" fontId="3" fillId="2" borderId="13" xfId="0" applyNumberFormat="1" applyFont="1" applyFill="1" applyBorder="1"/>
    <xf numFmtId="4" fontId="3" fillId="2" borderId="6" xfId="0" applyNumberFormat="1" applyFont="1" applyFill="1" applyBorder="1"/>
    <xf numFmtId="4" fontId="3" fillId="2" borderId="0" xfId="0" applyNumberFormat="1" applyFont="1" applyFill="1"/>
    <xf numFmtId="0" fontId="3" fillId="2" borderId="0" xfId="0" applyFont="1" applyFill="1"/>
    <xf numFmtId="0" fontId="0" fillId="2" borderId="5" xfId="0" applyFill="1" applyBorder="1"/>
    <xf numFmtId="0" fontId="0" fillId="2" borderId="0" xfId="0" applyFill="1" applyBorder="1"/>
    <xf numFmtId="4" fontId="0" fillId="2" borderId="0" xfId="0" applyNumberFormat="1" applyFill="1" applyBorder="1"/>
    <xf numFmtId="4" fontId="0" fillId="2" borderId="13" xfId="0" applyNumberFormat="1" applyFill="1" applyBorder="1"/>
    <xf numFmtId="4" fontId="0" fillId="2" borderId="6" xfId="0" applyNumberFormat="1" applyFill="1" applyBorder="1"/>
    <xf numFmtId="4" fontId="0" fillId="2" borderId="0" xfId="0" applyNumberFormat="1" applyFill="1"/>
    <xf numFmtId="4" fontId="0" fillId="2" borderId="0" xfId="1" applyNumberFormat="1" applyFont="1" applyFill="1" applyBorder="1"/>
    <xf numFmtId="4" fontId="9" fillId="2" borderId="0" xfId="0" applyNumberFormat="1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4" fontId="3" fillId="2" borderId="3" xfId="0" applyNumberFormat="1" applyFont="1" applyFill="1" applyBorder="1"/>
    <xf numFmtId="4" fontId="3" fillId="2" borderId="14" xfId="0" applyNumberFormat="1" applyFont="1" applyFill="1" applyBorder="1"/>
    <xf numFmtId="4" fontId="3" fillId="2" borderId="4" xfId="0" applyNumberFormat="1" applyFont="1" applyFill="1" applyBorder="1"/>
    <xf numFmtId="0" fontId="0" fillId="2" borderId="7" xfId="0" applyFill="1" applyBorder="1"/>
    <xf numFmtId="0" fontId="0" fillId="2" borderId="8" xfId="0" applyFill="1" applyBorder="1"/>
    <xf numFmtId="4" fontId="0" fillId="2" borderId="8" xfId="0" applyNumberFormat="1" applyFill="1" applyBorder="1"/>
    <xf numFmtId="4" fontId="0" fillId="2" borderId="15" xfId="0" applyNumberFormat="1" applyFill="1" applyBorder="1"/>
    <xf numFmtId="4" fontId="0" fillId="2" borderId="9" xfId="0" applyNumberFormat="1" applyFill="1" applyBorder="1"/>
    <xf numFmtId="0" fontId="0" fillId="2" borderId="3" xfId="0" applyFill="1" applyBorder="1"/>
    <xf numFmtId="4" fontId="0" fillId="2" borderId="3" xfId="0" applyNumberFormat="1" applyFill="1" applyBorder="1"/>
    <xf numFmtId="4" fontId="0" fillId="2" borderId="4" xfId="0" applyNumberFormat="1" applyFill="1" applyBorder="1"/>
    <xf numFmtId="3" fontId="0" fillId="2" borderId="0" xfId="0" applyNumberFormat="1" applyFill="1" applyBorder="1"/>
    <xf numFmtId="9" fontId="0" fillId="2" borderId="0" xfId="2" applyFont="1" applyFill="1" applyBorder="1"/>
    <xf numFmtId="4" fontId="0" fillId="2" borderId="0" xfId="0" applyNumberFormat="1" applyFill="1" applyBorder="1" applyAlignment="1">
      <alignment horizontal="right"/>
    </xf>
    <xf numFmtId="0" fontId="4" fillId="2" borderId="2" xfId="0" applyFont="1" applyFill="1" applyBorder="1"/>
    <xf numFmtId="0" fontId="4" fillId="2" borderId="3" xfId="0" applyFont="1" applyFill="1" applyBorder="1"/>
    <xf numFmtId="4" fontId="4" fillId="2" borderId="3" xfId="0" applyNumberFormat="1" applyFont="1" applyFill="1" applyBorder="1"/>
    <xf numFmtId="4" fontId="4" fillId="2" borderId="14" xfId="0" applyNumberFormat="1" applyFont="1" applyFill="1" applyBorder="1"/>
    <xf numFmtId="4" fontId="4" fillId="2" borderId="4" xfId="0" applyNumberFormat="1" applyFont="1" applyFill="1" applyBorder="1"/>
    <xf numFmtId="4" fontId="4" fillId="2" borderId="0" xfId="0" applyNumberFormat="1" applyFont="1" applyFill="1"/>
    <xf numFmtId="0" fontId="4" fillId="2" borderId="0" xfId="0" applyFont="1" applyFill="1"/>
    <xf numFmtId="0" fontId="7" fillId="2" borderId="0" xfId="0" applyFont="1" applyFill="1" applyBorder="1"/>
    <xf numFmtId="4" fontId="7" fillId="2" borderId="13" xfId="0" applyNumberFormat="1" applyFont="1" applyFill="1" applyBorder="1"/>
    <xf numFmtId="4" fontId="7" fillId="2" borderId="0" xfId="0" applyNumberFormat="1" applyFont="1" applyFill="1" applyBorder="1"/>
    <xf numFmtId="49" fontId="10" fillId="2" borderId="25" xfId="0" applyNumberFormat="1" applyFont="1" applyFill="1" applyBorder="1" applyAlignment="1">
      <alignment horizontal="center" vertical="center" wrapText="1"/>
    </xf>
    <xf numFmtId="49" fontId="10" fillId="2" borderId="26" xfId="0" applyNumberFormat="1" applyFont="1" applyFill="1" applyBorder="1" applyAlignment="1">
      <alignment horizontal="center" vertical="center" wrapText="1"/>
    </xf>
    <xf numFmtId="49" fontId="10" fillId="2" borderId="27" xfId="0" applyNumberFormat="1" applyFont="1" applyFill="1" applyBorder="1" applyAlignment="1">
      <alignment horizontal="center" vertical="center" wrapText="1"/>
    </xf>
    <xf numFmtId="49" fontId="10" fillId="2" borderId="28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0" fontId="8" fillId="2" borderId="0" xfId="0" applyFont="1" applyFill="1"/>
    <xf numFmtId="3" fontId="13" fillId="2" borderId="16" xfId="0" applyNumberFormat="1" applyFont="1" applyFill="1" applyBorder="1"/>
    <xf numFmtId="0" fontId="13" fillId="2" borderId="30" xfId="0" applyFont="1" applyFill="1" applyBorder="1"/>
    <xf numFmtId="0" fontId="13" fillId="2" borderId="16" xfId="0" applyFont="1" applyFill="1" applyBorder="1"/>
    <xf numFmtId="4" fontId="13" fillId="2" borderId="16" xfId="0" applyNumberFormat="1" applyFont="1" applyFill="1" applyBorder="1"/>
    <xf numFmtId="0" fontId="13" fillId="2" borderId="0" xfId="0" applyFont="1" applyFill="1"/>
    <xf numFmtId="0" fontId="6" fillId="2" borderId="0" xfId="0" applyFont="1" applyFill="1"/>
    <xf numFmtId="3" fontId="10" fillId="2" borderId="20" xfId="0" applyNumberFormat="1" applyFont="1" applyFill="1" applyBorder="1"/>
    <xf numFmtId="0" fontId="10" fillId="2" borderId="31" xfId="0" applyFont="1" applyFill="1" applyBorder="1"/>
    <xf numFmtId="0" fontId="10" fillId="2" borderId="20" xfId="0" applyFont="1" applyFill="1" applyBorder="1"/>
    <xf numFmtId="4" fontId="10" fillId="2" borderId="20" xfId="0" applyNumberFormat="1" applyFont="1" applyFill="1" applyBorder="1"/>
    <xf numFmtId="0" fontId="10" fillId="2" borderId="0" xfId="0" applyFont="1" applyFill="1"/>
    <xf numFmtId="0" fontId="0" fillId="2" borderId="0" xfId="0" applyFill="1" applyAlignment="1">
      <alignment wrapText="1"/>
    </xf>
    <xf numFmtId="4" fontId="14" fillId="2" borderId="16" xfId="0" applyNumberFormat="1" applyFont="1" applyFill="1" applyBorder="1"/>
    <xf numFmtId="3" fontId="6" fillId="2" borderId="16" xfId="0" applyNumberFormat="1" applyFont="1" applyFill="1" applyBorder="1"/>
    <xf numFmtId="0" fontId="6" fillId="2" borderId="16" xfId="0" applyFont="1" applyFill="1" applyBorder="1"/>
    <xf numFmtId="4" fontId="6" fillId="2" borderId="16" xfId="0" applyNumberFormat="1" applyFont="1" applyFill="1" applyBorder="1"/>
    <xf numFmtId="4" fontId="15" fillId="2" borderId="16" xfId="0" applyNumberFormat="1" applyFont="1" applyFill="1" applyBorder="1"/>
    <xf numFmtId="0" fontId="0" fillId="2" borderId="16" xfId="0" applyFill="1" applyBorder="1"/>
    <xf numFmtId="4" fontId="0" fillId="2" borderId="16" xfId="0" applyNumberFormat="1" applyFill="1" applyBorder="1"/>
    <xf numFmtId="4" fontId="3" fillId="2" borderId="16" xfId="0" applyNumberFormat="1" applyFont="1" applyFill="1" applyBorder="1"/>
    <xf numFmtId="0" fontId="13" fillId="2" borderId="17" xfId="0" applyFont="1" applyFill="1" applyBorder="1" applyAlignment="1">
      <alignment wrapText="1"/>
    </xf>
    <xf numFmtId="0" fontId="13" fillId="2" borderId="18" xfId="0" applyFont="1" applyFill="1" applyBorder="1" applyAlignment="1">
      <alignment wrapText="1"/>
    </xf>
    <xf numFmtId="0" fontId="6" fillId="2" borderId="17" xfId="0" applyFont="1" applyFill="1" applyBorder="1" applyAlignment="1">
      <alignment wrapText="1"/>
    </xf>
    <xf numFmtId="0" fontId="6" fillId="2" borderId="18" xfId="0" applyFont="1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10" fillId="2" borderId="19" xfId="0" applyFont="1" applyFill="1" applyBorder="1" applyAlignment="1">
      <alignment wrapText="1"/>
    </xf>
    <xf numFmtId="4" fontId="11" fillId="2" borderId="20" xfId="0" applyNumberFormat="1" applyFont="1" applyFill="1" applyBorder="1"/>
    <xf numFmtId="0" fontId="10" fillId="2" borderId="21" xfId="0" applyFont="1" applyFill="1" applyBorder="1" applyAlignment="1">
      <alignment wrapText="1"/>
    </xf>
    <xf numFmtId="0" fontId="8" fillId="2" borderId="22" xfId="0" applyFont="1" applyFill="1" applyBorder="1" applyAlignment="1">
      <alignment wrapText="1"/>
    </xf>
    <xf numFmtId="3" fontId="8" fillId="2" borderId="23" xfId="0" applyNumberFormat="1" applyFont="1" applyFill="1" applyBorder="1"/>
    <xf numFmtId="0" fontId="8" fillId="2" borderId="23" xfId="0" applyFont="1" applyFill="1" applyBorder="1"/>
    <xf numFmtId="4" fontId="8" fillId="2" borderId="23" xfId="0" applyNumberFormat="1" applyFont="1" applyFill="1" applyBorder="1"/>
    <xf numFmtId="4" fontId="12" fillId="2" borderId="23" xfId="0" applyNumberFormat="1" applyFont="1" applyFill="1" applyBorder="1"/>
    <xf numFmtId="0" fontId="8" fillId="2" borderId="24" xfId="0" applyFont="1" applyFill="1" applyBorder="1" applyAlignment="1">
      <alignment wrapText="1"/>
    </xf>
    <xf numFmtId="49" fontId="11" fillId="2" borderId="26" xfId="0" applyNumberFormat="1" applyFont="1" applyFill="1" applyBorder="1" applyAlignment="1">
      <alignment horizontal="center" vertical="center" wrapText="1"/>
    </xf>
    <xf numFmtId="49" fontId="10" fillId="2" borderId="32" xfId="0" applyNumberFormat="1" applyFont="1" applyFill="1" applyBorder="1" applyAlignment="1">
      <alignment horizontal="center" vertical="center" wrapText="1"/>
    </xf>
    <xf numFmtId="3" fontId="8" fillId="2" borderId="33" xfId="0" applyNumberFormat="1" applyFont="1" applyFill="1" applyBorder="1"/>
    <xf numFmtId="3" fontId="13" fillId="2" borderId="34" xfId="0" applyNumberFormat="1" applyFont="1" applyFill="1" applyBorder="1"/>
    <xf numFmtId="3" fontId="6" fillId="2" borderId="34" xfId="0" applyNumberFormat="1" applyFont="1" applyFill="1" applyBorder="1"/>
    <xf numFmtId="3" fontId="10" fillId="2" borderId="35" xfId="0" applyNumberFormat="1" applyFont="1" applyFill="1" applyBorder="1"/>
    <xf numFmtId="0" fontId="8" fillId="2" borderId="29" xfId="0" applyFont="1" applyFill="1" applyBorder="1"/>
    <xf numFmtId="0" fontId="6" fillId="2" borderId="30" xfId="0" applyFont="1" applyFill="1" applyBorder="1"/>
    <xf numFmtId="0" fontId="0" fillId="2" borderId="30" xfId="0" applyFill="1" applyBorder="1"/>
    <xf numFmtId="49" fontId="10" fillId="2" borderId="1" xfId="0" applyNumberFormat="1" applyFont="1" applyFill="1" applyBorder="1" applyAlignment="1">
      <alignment horizontal="center" vertical="center" wrapText="1"/>
    </xf>
    <xf numFmtId="3" fontId="8" fillId="2" borderId="36" xfId="0" applyNumberFormat="1" applyFont="1" applyFill="1" applyBorder="1"/>
    <xf numFmtId="3" fontId="13" fillId="2" borderId="37" xfId="0" applyNumberFormat="1" applyFont="1" applyFill="1" applyBorder="1"/>
    <xf numFmtId="3" fontId="6" fillId="2" borderId="37" xfId="0" applyNumberFormat="1" applyFont="1" applyFill="1" applyBorder="1"/>
    <xf numFmtId="3" fontId="0" fillId="2" borderId="37" xfId="0" applyNumberFormat="1" applyFill="1" applyBorder="1"/>
    <xf numFmtId="3" fontId="10" fillId="2" borderId="38" xfId="0" applyNumberFormat="1" applyFont="1" applyFill="1" applyBorder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workbookViewId="0">
      <selection activeCell="I28" sqref="A3:I28"/>
    </sheetView>
  </sheetViews>
  <sheetFormatPr defaultRowHeight="14.5"/>
  <cols>
    <col min="1" max="2" width="8.7265625" style="2"/>
    <col min="3" max="3" width="19.54296875" style="2" customWidth="1"/>
    <col min="4" max="4" width="8" style="2" customWidth="1"/>
    <col min="5" max="5" width="9.08984375" style="2" customWidth="1"/>
    <col min="6" max="6" width="14.08984375" style="2" customWidth="1"/>
    <col min="7" max="7" width="8.7265625" style="2" customWidth="1"/>
    <col min="8" max="8" width="16.453125" style="2" customWidth="1"/>
    <col min="9" max="9" width="12.26953125" style="2" customWidth="1"/>
    <col min="10" max="12" width="8.7265625" style="2"/>
    <col min="13" max="13" width="6" style="2" customWidth="1"/>
    <col min="14" max="16384" width="8.7265625" style="2"/>
  </cols>
  <sheetData>
    <row r="1" spans="1:21" s="1" customFormat="1" ht="13">
      <c r="A1" s="1" t="s">
        <v>49</v>
      </c>
    </row>
    <row r="2" spans="1:21" s="2" customFormat="1" ht="15" thickBot="1"/>
    <row r="3" spans="1:21" s="7" customFormat="1" ht="29.5" customHeight="1" thickBot="1">
      <c r="A3" s="3"/>
      <c r="B3" s="4"/>
      <c r="C3" s="4"/>
      <c r="D3" s="4" t="s">
        <v>2</v>
      </c>
      <c r="E3" s="4" t="s">
        <v>3</v>
      </c>
      <c r="F3" s="4" t="s">
        <v>4</v>
      </c>
      <c r="G3" s="4" t="s">
        <v>5</v>
      </c>
      <c r="H3" s="5" t="s">
        <v>6</v>
      </c>
      <c r="I3" s="4" t="s">
        <v>7</v>
      </c>
      <c r="J3" s="4"/>
      <c r="K3" s="4"/>
      <c r="L3" s="4"/>
      <c r="M3" s="6"/>
    </row>
    <row r="4" spans="1:21" s="14" customFormat="1" ht="15.5">
      <c r="A4" s="8" t="s">
        <v>8</v>
      </c>
      <c r="B4" s="9"/>
      <c r="C4" s="9"/>
      <c r="D4" s="9"/>
      <c r="E4" s="10"/>
      <c r="F4" s="10"/>
      <c r="G4" s="10"/>
      <c r="H4" s="11">
        <f>SUM(G5:G11)</f>
        <v>691.20909090909095</v>
      </c>
      <c r="I4" s="10" t="s">
        <v>9</v>
      </c>
      <c r="J4" s="10"/>
      <c r="K4" s="10"/>
      <c r="L4" s="10"/>
      <c r="M4" s="12"/>
      <c r="N4" s="13"/>
      <c r="O4" s="13"/>
      <c r="P4" s="13"/>
      <c r="Q4" s="13"/>
      <c r="R4" s="13"/>
      <c r="S4" s="13"/>
      <c r="T4" s="13"/>
      <c r="U4" s="13"/>
    </row>
    <row r="5" spans="1:21" s="2" customFormat="1">
      <c r="A5" s="15"/>
      <c r="B5" s="16" t="s">
        <v>10</v>
      </c>
      <c r="C5" s="16"/>
      <c r="D5" s="16"/>
      <c r="E5" s="17"/>
      <c r="F5" s="17"/>
      <c r="G5" s="17"/>
      <c r="H5" s="18"/>
      <c r="I5" s="17"/>
      <c r="J5" s="17"/>
      <c r="K5" s="17"/>
      <c r="L5" s="17"/>
      <c r="M5" s="19"/>
      <c r="N5" s="20"/>
      <c r="O5" s="20"/>
      <c r="P5" s="20"/>
      <c r="Q5" s="20"/>
      <c r="R5" s="20"/>
      <c r="S5" s="20"/>
      <c r="T5" s="20"/>
      <c r="U5" s="20"/>
    </row>
    <row r="6" spans="1:21" s="2" customFormat="1">
      <c r="A6" s="15"/>
      <c r="B6" s="16"/>
      <c r="C6" s="16" t="s">
        <v>11</v>
      </c>
      <c r="D6" s="16" t="s">
        <v>12</v>
      </c>
      <c r="E6" s="21">
        <v>1.1000000000000001</v>
      </c>
      <c r="F6" s="17">
        <v>350</v>
      </c>
      <c r="G6" s="17">
        <f>E6*F6</f>
        <v>385.00000000000006</v>
      </c>
      <c r="H6" s="18"/>
      <c r="I6" s="17"/>
      <c r="J6" s="17"/>
      <c r="K6" s="17"/>
      <c r="L6" s="17"/>
      <c r="M6" s="19"/>
      <c r="N6" s="20"/>
      <c r="O6" s="20"/>
      <c r="P6" s="20"/>
      <c r="Q6" s="20"/>
      <c r="R6" s="20"/>
      <c r="S6" s="20"/>
      <c r="T6" s="20"/>
      <c r="U6" s="20"/>
    </row>
    <row r="7" spans="1:21" s="2" customFormat="1">
      <c r="A7" s="15"/>
      <c r="B7" s="16"/>
      <c r="C7" s="16" t="s">
        <v>13</v>
      </c>
      <c r="D7" s="16"/>
      <c r="E7" s="17"/>
      <c r="F7" s="17"/>
      <c r="G7" s="17">
        <v>15</v>
      </c>
      <c r="H7" s="18"/>
      <c r="I7" s="17"/>
      <c r="J7" s="17"/>
      <c r="K7" s="17"/>
      <c r="L7" s="17"/>
      <c r="M7" s="19"/>
      <c r="N7" s="20"/>
      <c r="O7" s="20"/>
      <c r="P7" s="20"/>
      <c r="Q7" s="20"/>
      <c r="R7" s="20"/>
      <c r="S7" s="20"/>
      <c r="T7" s="20"/>
      <c r="U7" s="20"/>
    </row>
    <row r="8" spans="1:21" s="2" customFormat="1">
      <c r="A8" s="15"/>
      <c r="B8" s="16"/>
      <c r="C8" s="16" t="s">
        <v>14</v>
      </c>
      <c r="D8" s="16" t="s">
        <v>12</v>
      </c>
      <c r="E8" s="17">
        <f>E6-1</f>
        <v>0.10000000000000009</v>
      </c>
      <c r="F8" s="17">
        <v>-84</v>
      </c>
      <c r="G8" s="17">
        <f>E8*F8</f>
        <v>-8.4000000000000075</v>
      </c>
      <c r="H8" s="18"/>
      <c r="I8" s="17"/>
      <c r="J8" s="17"/>
      <c r="K8" s="17"/>
      <c r="L8" s="17"/>
      <c r="M8" s="19"/>
      <c r="N8" s="20"/>
      <c r="O8" s="20"/>
      <c r="P8" s="20"/>
      <c r="Q8" s="20"/>
      <c r="R8" s="20"/>
      <c r="S8" s="20"/>
      <c r="T8" s="20"/>
      <c r="U8" s="20"/>
    </row>
    <row r="9" spans="1:21" s="2" customFormat="1">
      <c r="A9" s="15"/>
      <c r="B9" s="16" t="s">
        <v>15</v>
      </c>
      <c r="C9" s="16"/>
      <c r="D9" s="16"/>
      <c r="E9" s="17"/>
      <c r="F9" s="17"/>
      <c r="G9" s="17">
        <v>14</v>
      </c>
      <c r="H9" s="18"/>
      <c r="I9" s="17"/>
      <c r="J9" s="17" t="s">
        <v>48</v>
      </c>
      <c r="K9" s="17"/>
      <c r="L9" s="17"/>
      <c r="M9" s="19"/>
      <c r="N9" s="20"/>
      <c r="O9" s="20"/>
      <c r="P9" s="20"/>
      <c r="Q9" s="20"/>
      <c r="R9" s="20"/>
      <c r="S9" s="20"/>
      <c r="T9" s="20"/>
      <c r="U9" s="20"/>
    </row>
    <row r="10" spans="1:21" s="2" customFormat="1" ht="15.5">
      <c r="A10" s="15"/>
      <c r="B10" s="16" t="s">
        <v>16</v>
      </c>
      <c r="C10" s="16"/>
      <c r="D10" s="16" t="s">
        <v>17</v>
      </c>
      <c r="E10" s="22">
        <v>70</v>
      </c>
      <c r="F10" s="17">
        <f>I10*1.4/(22*8)</f>
        <v>3.9772727272727271</v>
      </c>
      <c r="G10" s="22">
        <f>E10*F10</f>
        <v>278.40909090909088</v>
      </c>
      <c r="H10" s="18"/>
      <c r="I10" s="17">
        <v>500</v>
      </c>
      <c r="J10" s="17" t="s">
        <v>18</v>
      </c>
      <c r="K10" s="17"/>
      <c r="L10" s="17"/>
      <c r="M10" s="19"/>
      <c r="N10" s="20"/>
      <c r="O10" s="20"/>
      <c r="P10" s="20"/>
      <c r="Q10" s="20"/>
      <c r="R10" s="20"/>
      <c r="S10" s="20"/>
      <c r="T10" s="20"/>
      <c r="U10" s="20"/>
    </row>
    <row r="11" spans="1:21" s="2" customFormat="1">
      <c r="A11" s="15"/>
      <c r="B11" s="16" t="s">
        <v>19</v>
      </c>
      <c r="C11" s="16"/>
      <c r="D11" s="16" t="s">
        <v>20</v>
      </c>
      <c r="E11" s="17">
        <f>I11/3.75</f>
        <v>80</v>
      </c>
      <c r="F11" s="17">
        <v>0.09</v>
      </c>
      <c r="G11" s="17">
        <f>E11*F11</f>
        <v>7.1999999999999993</v>
      </c>
      <c r="H11" s="18"/>
      <c r="I11" s="17">
        <v>300</v>
      </c>
      <c r="J11" s="17" t="s">
        <v>21</v>
      </c>
      <c r="K11" s="17"/>
      <c r="L11" s="17"/>
      <c r="M11" s="19"/>
      <c r="N11" s="20"/>
      <c r="O11" s="20"/>
      <c r="P11" s="20"/>
      <c r="Q11" s="20"/>
      <c r="R11" s="20"/>
      <c r="S11" s="20"/>
      <c r="T11" s="20"/>
      <c r="U11" s="20"/>
    </row>
    <row r="12" spans="1:21" s="2" customFormat="1" ht="15" thickBot="1">
      <c r="A12" s="15"/>
      <c r="B12" s="16"/>
      <c r="C12" s="16"/>
      <c r="D12" s="16"/>
      <c r="E12" s="17"/>
      <c r="F12" s="17"/>
      <c r="G12" s="17"/>
      <c r="H12" s="18"/>
      <c r="I12" s="17"/>
      <c r="J12" s="17"/>
      <c r="K12" s="17"/>
      <c r="L12" s="17"/>
      <c r="M12" s="19"/>
      <c r="N12" s="20"/>
      <c r="O12" s="20"/>
      <c r="P12" s="20"/>
      <c r="Q12" s="20"/>
      <c r="R12" s="20"/>
      <c r="S12" s="20"/>
      <c r="T12" s="20"/>
      <c r="U12" s="20"/>
    </row>
    <row r="13" spans="1:21" s="14" customFormat="1" ht="15.5">
      <c r="A13" s="23" t="s">
        <v>22</v>
      </c>
      <c r="B13" s="24"/>
      <c r="C13" s="24"/>
      <c r="D13" s="24" t="s">
        <v>0</v>
      </c>
      <c r="E13" s="25">
        <v>0.05</v>
      </c>
      <c r="F13" s="25">
        <f>H4</f>
        <v>691.20909090909095</v>
      </c>
      <c r="G13" s="25"/>
      <c r="H13" s="26">
        <f>E13*F13</f>
        <v>34.560454545454547</v>
      </c>
      <c r="I13" s="25" t="s">
        <v>9</v>
      </c>
      <c r="J13" s="25"/>
      <c r="K13" s="25"/>
      <c r="L13" s="25"/>
      <c r="M13" s="27"/>
      <c r="N13" s="13"/>
      <c r="O13" s="13"/>
      <c r="P13" s="13"/>
      <c r="Q13" s="13"/>
      <c r="R13" s="13"/>
      <c r="S13" s="13"/>
      <c r="T13" s="13"/>
      <c r="U13" s="13"/>
    </row>
    <row r="14" spans="1:21" s="2" customFormat="1" ht="15" thickBot="1">
      <c r="A14" s="28"/>
      <c r="B14" s="29"/>
      <c r="C14" s="29"/>
      <c r="D14" s="29"/>
      <c r="E14" s="30"/>
      <c r="F14" s="30"/>
      <c r="G14" s="30"/>
      <c r="H14" s="31"/>
      <c r="I14" s="30"/>
      <c r="J14" s="30"/>
      <c r="K14" s="30"/>
      <c r="L14" s="30"/>
      <c r="M14" s="32"/>
      <c r="N14" s="20"/>
      <c r="O14" s="20"/>
      <c r="P14" s="20"/>
      <c r="Q14" s="20"/>
      <c r="R14" s="20"/>
      <c r="S14" s="20"/>
      <c r="T14" s="20"/>
      <c r="U14" s="20"/>
    </row>
    <row r="15" spans="1:21" s="2" customFormat="1" ht="15.5">
      <c r="A15" s="23" t="s">
        <v>23</v>
      </c>
      <c r="B15" s="33"/>
      <c r="C15" s="33"/>
      <c r="D15" s="33"/>
      <c r="E15" s="34"/>
      <c r="F15" s="34"/>
      <c r="G15" s="34"/>
      <c r="H15" s="26">
        <f>SUM(G16:G17)</f>
        <v>60.416666666666664</v>
      </c>
      <c r="I15" s="25" t="s">
        <v>9</v>
      </c>
      <c r="J15" s="34"/>
      <c r="K15" s="34"/>
      <c r="L15" s="34"/>
      <c r="M15" s="35"/>
      <c r="N15" s="20"/>
      <c r="O15" s="20"/>
      <c r="P15" s="20"/>
      <c r="Q15" s="20"/>
      <c r="R15" s="20"/>
      <c r="S15" s="20"/>
      <c r="T15" s="20"/>
      <c r="U15" s="20"/>
    </row>
    <row r="16" spans="1:21" s="2" customFormat="1">
      <c r="A16" s="15"/>
      <c r="B16" s="16" t="s">
        <v>24</v>
      </c>
      <c r="C16" s="16"/>
      <c r="D16" s="16" t="s">
        <v>25</v>
      </c>
      <c r="E16" s="17">
        <v>10</v>
      </c>
      <c r="F16" s="17">
        <v>5000000</v>
      </c>
      <c r="G16" s="17">
        <f>F16/(E16*I16)</f>
        <v>41.666666666666664</v>
      </c>
      <c r="H16" s="18"/>
      <c r="I16" s="36">
        <v>12000</v>
      </c>
      <c r="J16" s="17" t="s">
        <v>50</v>
      </c>
      <c r="K16" s="17"/>
      <c r="L16" s="17"/>
      <c r="M16" s="19"/>
      <c r="N16" s="20"/>
      <c r="O16" s="20"/>
      <c r="P16" s="20"/>
      <c r="Q16" s="20"/>
      <c r="R16" s="20"/>
      <c r="S16" s="20"/>
      <c r="T16" s="20"/>
      <c r="U16" s="20"/>
    </row>
    <row r="17" spans="1:21" s="2" customFormat="1">
      <c r="A17" s="15"/>
      <c r="B17" s="16" t="s">
        <v>27</v>
      </c>
      <c r="C17" s="16"/>
      <c r="D17" s="16" t="s">
        <v>0</v>
      </c>
      <c r="E17" s="37">
        <v>0.09</v>
      </c>
      <c r="F17" s="17">
        <f>F16</f>
        <v>5000000</v>
      </c>
      <c r="G17" s="17">
        <f>F17*(E17/2)/I16</f>
        <v>18.75</v>
      </c>
      <c r="H17" s="18"/>
      <c r="I17" s="38" t="s">
        <v>51</v>
      </c>
      <c r="J17" s="17"/>
      <c r="K17" s="17"/>
      <c r="L17" s="17"/>
      <c r="M17" s="19"/>
      <c r="N17" s="20"/>
      <c r="O17" s="20"/>
      <c r="P17" s="20"/>
      <c r="Q17" s="20"/>
      <c r="R17" s="20"/>
      <c r="S17" s="20"/>
      <c r="T17" s="20"/>
      <c r="U17" s="20"/>
    </row>
    <row r="18" spans="1:21" s="2" customFormat="1">
      <c r="A18" s="15"/>
      <c r="B18" s="16"/>
      <c r="C18" s="16"/>
      <c r="D18" s="16"/>
      <c r="E18" s="37"/>
      <c r="F18" s="17"/>
      <c r="G18" s="17"/>
      <c r="H18" s="18"/>
      <c r="I18" s="17"/>
      <c r="J18" s="17"/>
      <c r="K18" s="17"/>
      <c r="L18" s="17"/>
      <c r="M18" s="19"/>
      <c r="N18" s="20"/>
      <c r="O18" s="20"/>
      <c r="P18" s="20"/>
      <c r="Q18" s="20"/>
      <c r="R18" s="20"/>
      <c r="S18" s="20"/>
      <c r="T18" s="20"/>
      <c r="U18" s="20"/>
    </row>
    <row r="19" spans="1:21" s="2" customFormat="1" ht="15" thickBot="1">
      <c r="A19" s="28"/>
      <c r="B19" s="29"/>
      <c r="C19" s="29"/>
      <c r="D19" s="29"/>
      <c r="E19" s="30"/>
      <c r="F19" s="30"/>
      <c r="G19" s="30"/>
      <c r="H19" s="31"/>
      <c r="I19" s="30"/>
      <c r="J19" s="30"/>
      <c r="K19" s="30"/>
      <c r="L19" s="30"/>
      <c r="M19" s="32"/>
      <c r="N19" s="20"/>
      <c r="O19" s="20"/>
      <c r="P19" s="20"/>
      <c r="Q19" s="20"/>
      <c r="R19" s="20"/>
      <c r="S19" s="20"/>
      <c r="T19" s="20"/>
      <c r="U19" s="20"/>
    </row>
    <row r="20" spans="1:21" s="14" customFormat="1" ht="15.5">
      <c r="A20" s="8" t="s">
        <v>28</v>
      </c>
      <c r="B20" s="9"/>
      <c r="C20" s="9"/>
      <c r="D20" s="9"/>
      <c r="E20" s="37">
        <v>0.1</v>
      </c>
      <c r="F20" s="10">
        <f xml:space="preserve"> (H4+H15+H13)</f>
        <v>786.18621212121207</v>
      </c>
      <c r="G20" s="10"/>
      <c r="H20" s="11">
        <f>E20*F20</f>
        <v>78.618621212121212</v>
      </c>
      <c r="I20" s="10" t="s">
        <v>9</v>
      </c>
      <c r="J20" s="10"/>
      <c r="K20" s="10"/>
      <c r="L20" s="10"/>
      <c r="M20" s="12"/>
      <c r="N20" s="13"/>
      <c r="O20" s="13"/>
      <c r="P20" s="13"/>
      <c r="Q20" s="13"/>
      <c r="R20" s="13"/>
      <c r="S20" s="13"/>
      <c r="T20" s="13"/>
      <c r="U20" s="13"/>
    </row>
    <row r="21" spans="1:21" s="2" customFormat="1" ht="15" thickBot="1">
      <c r="A21" s="15"/>
      <c r="B21" s="16"/>
      <c r="C21" s="16"/>
      <c r="D21" s="16"/>
      <c r="E21" s="17"/>
      <c r="F21" s="17"/>
      <c r="G21" s="17"/>
      <c r="H21" s="18"/>
      <c r="I21" s="17"/>
      <c r="J21" s="17"/>
      <c r="K21" s="17"/>
      <c r="L21" s="17"/>
      <c r="M21" s="19"/>
      <c r="N21" s="20"/>
      <c r="O21" s="20"/>
      <c r="P21" s="20"/>
      <c r="Q21" s="20"/>
      <c r="R21" s="20"/>
      <c r="S21" s="20"/>
      <c r="T21" s="20"/>
      <c r="U21" s="20"/>
    </row>
    <row r="22" spans="1:21" s="45" customFormat="1" ht="18.5">
      <c r="A22" s="39" t="s">
        <v>29</v>
      </c>
      <c r="B22" s="40"/>
      <c r="C22" s="40"/>
      <c r="D22" s="40"/>
      <c r="E22" s="41"/>
      <c r="F22" s="41"/>
      <c r="G22" s="41"/>
      <c r="H22" s="42">
        <f>H4+H15+H20+H13</f>
        <v>864.80483333333336</v>
      </c>
      <c r="I22" s="41" t="s">
        <v>9</v>
      </c>
      <c r="J22" s="41"/>
      <c r="K22" s="41"/>
      <c r="L22" s="41"/>
      <c r="M22" s="43"/>
      <c r="N22" s="44"/>
      <c r="O22" s="44"/>
      <c r="P22" s="44"/>
      <c r="Q22" s="44"/>
      <c r="R22" s="44"/>
      <c r="S22" s="44"/>
      <c r="T22" s="44"/>
      <c r="U22" s="44"/>
    </row>
    <row r="23" spans="1:21" s="2" customFormat="1" ht="15" thickBot="1">
      <c r="A23" s="28"/>
      <c r="B23" s="29"/>
      <c r="C23" s="29"/>
      <c r="D23" s="29"/>
      <c r="E23" s="30"/>
      <c r="F23" s="30"/>
      <c r="G23" s="30"/>
      <c r="H23" s="31"/>
      <c r="I23" s="30"/>
      <c r="J23" s="30"/>
      <c r="K23" s="30"/>
      <c r="L23" s="30"/>
      <c r="M23" s="32"/>
      <c r="N23" s="20"/>
      <c r="O23" s="20"/>
      <c r="P23" s="20"/>
      <c r="Q23" s="20"/>
      <c r="R23" s="20"/>
      <c r="S23" s="20"/>
      <c r="T23" s="20"/>
      <c r="U23" s="20"/>
    </row>
    <row r="24" spans="1:21" s="2" customFormat="1" ht="18.5">
      <c r="A24" s="39" t="s">
        <v>30</v>
      </c>
      <c r="B24" s="33"/>
      <c r="C24" s="33"/>
      <c r="D24" s="33"/>
      <c r="E24" s="34"/>
      <c r="F24" s="34"/>
      <c r="G24" s="34"/>
      <c r="H24" s="42">
        <v>900</v>
      </c>
      <c r="I24" s="41" t="s">
        <v>9</v>
      </c>
      <c r="J24" s="34"/>
      <c r="K24" s="34"/>
      <c r="L24" s="34"/>
      <c r="M24" s="35"/>
      <c r="N24" s="20"/>
      <c r="O24" s="20"/>
      <c r="P24" s="20"/>
      <c r="Q24" s="20"/>
      <c r="R24" s="20"/>
      <c r="S24" s="20"/>
      <c r="T24" s="20"/>
      <c r="U24" s="20"/>
    </row>
    <row r="25" spans="1:21" s="2" customFormat="1">
      <c r="A25" s="15"/>
      <c r="B25" s="16"/>
      <c r="C25" s="16"/>
      <c r="D25" s="16"/>
      <c r="E25" s="17"/>
      <c r="F25" s="17"/>
      <c r="G25" s="17"/>
      <c r="H25" s="18"/>
      <c r="I25" s="17"/>
      <c r="J25" s="17"/>
      <c r="K25" s="17"/>
      <c r="L25" s="17"/>
      <c r="M25" s="19"/>
      <c r="N25" s="20"/>
      <c r="O25" s="20"/>
      <c r="P25" s="20"/>
      <c r="Q25" s="20"/>
      <c r="R25" s="20"/>
      <c r="S25" s="20"/>
      <c r="T25" s="20"/>
      <c r="U25" s="20"/>
    </row>
    <row r="26" spans="1:21" s="2" customFormat="1">
      <c r="A26" s="15"/>
      <c r="B26" s="16"/>
      <c r="C26" s="16" t="s">
        <v>31</v>
      </c>
      <c r="D26" s="16"/>
      <c r="E26" s="17"/>
      <c r="F26" s="17"/>
      <c r="G26" s="17"/>
      <c r="H26" s="18">
        <f>H24-H22</f>
        <v>35.195166666666637</v>
      </c>
      <c r="I26" s="17" t="s">
        <v>9</v>
      </c>
      <c r="J26" s="17"/>
      <c r="K26" s="17"/>
      <c r="L26" s="17"/>
      <c r="M26" s="19"/>
      <c r="N26" s="20"/>
      <c r="O26" s="20"/>
      <c r="P26" s="20"/>
      <c r="Q26" s="20"/>
      <c r="R26" s="20"/>
      <c r="S26" s="20"/>
      <c r="T26" s="20"/>
      <c r="U26" s="20"/>
    </row>
    <row r="27" spans="1:21" s="2" customFormat="1" ht="18.5">
      <c r="A27" s="15"/>
      <c r="B27" s="16"/>
      <c r="C27" s="46" t="s">
        <v>32</v>
      </c>
      <c r="D27" s="16"/>
      <c r="E27" s="17"/>
      <c r="F27" s="17"/>
      <c r="G27" s="17"/>
      <c r="H27" s="47">
        <f>H26*I16</f>
        <v>422341.99999999965</v>
      </c>
      <c r="I27" s="48" t="s">
        <v>47</v>
      </c>
      <c r="J27" s="17"/>
      <c r="K27" s="17"/>
      <c r="L27" s="17"/>
      <c r="M27" s="19"/>
      <c r="N27" s="20"/>
      <c r="O27" s="20"/>
      <c r="P27" s="20"/>
      <c r="Q27" s="20"/>
      <c r="R27" s="20"/>
      <c r="S27" s="20"/>
      <c r="T27" s="20"/>
      <c r="U27" s="20"/>
    </row>
    <row r="28" spans="1:21" s="2" customFormat="1" ht="15" thickBot="1">
      <c r="A28" s="28"/>
      <c r="B28" s="29"/>
      <c r="C28" s="29"/>
      <c r="D28" s="29"/>
      <c r="E28" s="30"/>
      <c r="F28" s="30"/>
      <c r="G28" s="30"/>
      <c r="H28" s="31"/>
      <c r="I28" s="30"/>
      <c r="J28" s="30"/>
      <c r="K28" s="30"/>
      <c r="L28" s="30"/>
      <c r="M28" s="32"/>
      <c r="N28" s="20"/>
      <c r="O28" s="20"/>
      <c r="P28" s="20"/>
      <c r="Q28" s="20"/>
      <c r="R28" s="20"/>
      <c r="S28" s="20"/>
      <c r="T28" s="20"/>
      <c r="U28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workbookViewId="0">
      <selection activeCell="F33" sqref="F33"/>
    </sheetView>
  </sheetViews>
  <sheetFormatPr defaultRowHeight="14.5"/>
  <cols>
    <col min="1" max="2" width="8.7265625" style="2"/>
    <col min="3" max="3" width="19.54296875" style="2" customWidth="1"/>
    <col min="4" max="4" width="8" style="2" customWidth="1"/>
    <col min="5" max="5" width="9.08984375" style="2" customWidth="1"/>
    <col min="6" max="6" width="14.08984375" style="2" customWidth="1"/>
    <col min="7" max="7" width="8.7265625" style="2" customWidth="1"/>
    <col min="8" max="8" width="16.453125" style="2" customWidth="1"/>
    <col min="9" max="9" width="12.26953125" style="2" customWidth="1"/>
    <col min="10" max="12" width="8.7265625" style="2"/>
    <col min="13" max="13" width="6" style="2" customWidth="1"/>
    <col min="14" max="16384" width="8.7265625" style="2"/>
  </cols>
  <sheetData>
    <row r="1" spans="1:21" s="1" customFormat="1" ht="13">
      <c r="A1" s="1" t="s">
        <v>49</v>
      </c>
    </row>
    <row r="2" spans="1:21" s="2" customFormat="1" ht="15" thickBot="1"/>
    <row r="3" spans="1:21" s="7" customFormat="1" ht="29.5" thickBot="1">
      <c r="A3" s="3"/>
      <c r="B3" s="4"/>
      <c r="C3" s="4"/>
      <c r="D3" s="4" t="s">
        <v>2</v>
      </c>
      <c r="E3" s="4" t="s">
        <v>3</v>
      </c>
      <c r="F3" s="4" t="s">
        <v>4</v>
      </c>
      <c r="G3" s="4" t="s">
        <v>5</v>
      </c>
      <c r="H3" s="5" t="s">
        <v>6</v>
      </c>
      <c r="I3" s="4" t="s">
        <v>7</v>
      </c>
      <c r="J3" s="4"/>
      <c r="K3" s="4"/>
      <c r="L3" s="4"/>
      <c r="M3" s="6"/>
    </row>
    <row r="4" spans="1:21" s="14" customFormat="1" ht="15.5">
      <c r="A4" s="8" t="s">
        <v>8</v>
      </c>
      <c r="B4" s="9"/>
      <c r="C4" s="9"/>
      <c r="D4" s="9"/>
      <c r="E4" s="10"/>
      <c r="F4" s="10"/>
      <c r="G4" s="10"/>
      <c r="H4" s="11">
        <f>SUM(G5:G11)</f>
        <v>532.11818181818194</v>
      </c>
      <c r="I4" s="10" t="s">
        <v>9</v>
      </c>
      <c r="J4" s="10"/>
      <c r="K4" s="10"/>
      <c r="L4" s="10"/>
      <c r="M4" s="12"/>
      <c r="N4" s="13"/>
      <c r="O4" s="13"/>
      <c r="P4" s="13"/>
      <c r="Q4" s="13"/>
      <c r="R4" s="13"/>
      <c r="S4" s="13"/>
      <c r="T4" s="13"/>
      <c r="U4" s="13"/>
    </row>
    <row r="5" spans="1:21" s="2" customFormat="1">
      <c r="A5" s="15"/>
      <c r="B5" s="16" t="s">
        <v>10</v>
      </c>
      <c r="C5" s="16"/>
      <c r="D5" s="16"/>
      <c r="E5" s="17"/>
      <c r="F5" s="17"/>
      <c r="G5" s="17"/>
      <c r="H5" s="18"/>
      <c r="I5" s="17"/>
      <c r="J5" s="17"/>
      <c r="K5" s="17"/>
      <c r="L5" s="17"/>
      <c r="M5" s="19"/>
      <c r="N5" s="20"/>
      <c r="O5" s="20"/>
      <c r="P5" s="20"/>
      <c r="Q5" s="20"/>
      <c r="R5" s="20"/>
      <c r="S5" s="20"/>
      <c r="T5" s="20"/>
      <c r="U5" s="20"/>
    </row>
    <row r="6" spans="1:21" s="2" customFormat="1">
      <c r="A6" s="15"/>
      <c r="B6" s="16"/>
      <c r="C6" s="16" t="s">
        <v>11</v>
      </c>
      <c r="D6" s="16" t="s">
        <v>12</v>
      </c>
      <c r="E6" s="21">
        <v>1.1000000000000001</v>
      </c>
      <c r="F6" s="17">
        <v>350</v>
      </c>
      <c r="G6" s="17">
        <f>E6*F6</f>
        <v>385.00000000000006</v>
      </c>
      <c r="H6" s="18"/>
      <c r="I6" s="17"/>
      <c r="J6" s="17"/>
      <c r="K6" s="17"/>
      <c r="L6" s="17"/>
      <c r="M6" s="19"/>
      <c r="N6" s="20"/>
      <c r="O6" s="20"/>
      <c r="P6" s="20"/>
      <c r="Q6" s="20"/>
      <c r="R6" s="20"/>
      <c r="S6" s="20"/>
      <c r="T6" s="20"/>
      <c r="U6" s="20"/>
    </row>
    <row r="7" spans="1:21" s="2" customFormat="1">
      <c r="A7" s="15"/>
      <c r="B7" s="16"/>
      <c r="C7" s="16" t="s">
        <v>13</v>
      </c>
      <c r="D7" s="16"/>
      <c r="E7" s="17"/>
      <c r="F7" s="17"/>
      <c r="G7" s="17">
        <v>15</v>
      </c>
      <c r="H7" s="18"/>
      <c r="I7" s="17"/>
      <c r="J7" s="17"/>
      <c r="K7" s="17"/>
      <c r="L7" s="17"/>
      <c r="M7" s="19"/>
      <c r="N7" s="20"/>
      <c r="O7" s="20"/>
      <c r="P7" s="20"/>
      <c r="Q7" s="20"/>
      <c r="R7" s="20"/>
      <c r="S7" s="20"/>
      <c r="T7" s="20"/>
      <c r="U7" s="20"/>
    </row>
    <row r="8" spans="1:21" s="2" customFormat="1">
      <c r="A8" s="15"/>
      <c r="B8" s="16"/>
      <c r="C8" s="16" t="s">
        <v>14</v>
      </c>
      <c r="D8" s="16" t="s">
        <v>12</v>
      </c>
      <c r="E8" s="17">
        <f>E6-1</f>
        <v>0.10000000000000009</v>
      </c>
      <c r="F8" s="17">
        <v>-84</v>
      </c>
      <c r="G8" s="17">
        <f>E8*F8</f>
        <v>-8.4000000000000075</v>
      </c>
      <c r="H8" s="18"/>
      <c r="I8" s="17"/>
      <c r="J8" s="17"/>
      <c r="K8" s="17"/>
      <c r="L8" s="17"/>
      <c r="M8" s="19"/>
      <c r="N8" s="20"/>
      <c r="O8" s="20"/>
      <c r="P8" s="20"/>
      <c r="Q8" s="20"/>
      <c r="R8" s="20"/>
      <c r="S8" s="20"/>
      <c r="T8" s="20"/>
      <c r="U8" s="20"/>
    </row>
    <row r="9" spans="1:21" s="2" customFormat="1">
      <c r="A9" s="15"/>
      <c r="B9" s="16" t="s">
        <v>15</v>
      </c>
      <c r="C9" s="16"/>
      <c r="D9" s="16"/>
      <c r="E9" s="17"/>
      <c r="F9" s="17"/>
      <c r="G9" s="17">
        <v>14</v>
      </c>
      <c r="H9" s="18"/>
      <c r="I9" s="17"/>
      <c r="J9" s="17" t="s">
        <v>48</v>
      </c>
      <c r="K9" s="17"/>
      <c r="L9" s="17"/>
      <c r="M9" s="19"/>
      <c r="N9" s="20"/>
      <c r="O9" s="20"/>
      <c r="P9" s="20"/>
      <c r="Q9" s="20"/>
      <c r="R9" s="20"/>
      <c r="S9" s="20"/>
      <c r="T9" s="20"/>
      <c r="U9" s="20"/>
    </row>
    <row r="10" spans="1:21" s="2" customFormat="1" ht="15.5">
      <c r="A10" s="15"/>
      <c r="B10" s="16" t="s">
        <v>16</v>
      </c>
      <c r="C10" s="16"/>
      <c r="D10" s="16" t="s">
        <v>17</v>
      </c>
      <c r="E10" s="22">
        <v>30</v>
      </c>
      <c r="F10" s="17">
        <f>I10*1.4/(22*8)</f>
        <v>3.9772727272727271</v>
      </c>
      <c r="G10" s="22">
        <f>E10*F10</f>
        <v>119.31818181818181</v>
      </c>
      <c r="H10" s="18"/>
      <c r="I10" s="17">
        <v>500</v>
      </c>
      <c r="J10" s="17" t="s">
        <v>18</v>
      </c>
      <c r="K10" s="17"/>
      <c r="L10" s="17"/>
      <c r="M10" s="19"/>
      <c r="N10" s="20"/>
      <c r="O10" s="20"/>
      <c r="P10" s="20"/>
      <c r="Q10" s="20"/>
      <c r="R10" s="20"/>
      <c r="S10" s="20"/>
      <c r="T10" s="20"/>
      <c r="U10" s="20"/>
    </row>
    <row r="11" spans="1:21" s="2" customFormat="1">
      <c r="A11" s="15"/>
      <c r="B11" s="16" t="s">
        <v>19</v>
      </c>
      <c r="C11" s="16"/>
      <c r="D11" s="16" t="s">
        <v>20</v>
      </c>
      <c r="E11" s="17">
        <f>I11/3.75</f>
        <v>80</v>
      </c>
      <c r="F11" s="17">
        <v>0.09</v>
      </c>
      <c r="G11" s="17">
        <f>E11*F11</f>
        <v>7.1999999999999993</v>
      </c>
      <c r="H11" s="18"/>
      <c r="I11" s="17">
        <v>300</v>
      </c>
      <c r="J11" s="17" t="s">
        <v>21</v>
      </c>
      <c r="K11" s="17"/>
      <c r="L11" s="17"/>
      <c r="M11" s="19"/>
      <c r="N11" s="20"/>
      <c r="O11" s="20"/>
      <c r="P11" s="20"/>
      <c r="Q11" s="20"/>
      <c r="R11" s="20"/>
      <c r="S11" s="20"/>
      <c r="T11" s="20"/>
      <c r="U11" s="20"/>
    </row>
    <row r="12" spans="1:21" s="2" customFormat="1" ht="15" thickBot="1">
      <c r="A12" s="15"/>
      <c r="B12" s="16"/>
      <c r="C12" s="16"/>
      <c r="D12" s="16"/>
      <c r="E12" s="17"/>
      <c r="F12" s="17"/>
      <c r="G12" s="17"/>
      <c r="H12" s="18"/>
      <c r="I12" s="17"/>
      <c r="J12" s="17"/>
      <c r="K12" s="17"/>
      <c r="L12" s="17"/>
      <c r="M12" s="19"/>
      <c r="N12" s="20"/>
      <c r="O12" s="20"/>
      <c r="P12" s="20"/>
      <c r="Q12" s="20"/>
      <c r="R12" s="20"/>
      <c r="S12" s="20"/>
      <c r="T12" s="20"/>
      <c r="U12" s="20"/>
    </row>
    <row r="13" spans="1:21" s="14" customFormat="1" ht="15.5">
      <c r="A13" s="23" t="s">
        <v>22</v>
      </c>
      <c r="B13" s="24"/>
      <c r="C13" s="24"/>
      <c r="D13" s="24" t="s">
        <v>0</v>
      </c>
      <c r="E13" s="25">
        <v>0.05</v>
      </c>
      <c r="F13" s="25">
        <f>H4</f>
        <v>532.11818181818194</v>
      </c>
      <c r="G13" s="25"/>
      <c r="H13" s="26">
        <f>E13*F13</f>
        <v>26.605909090909098</v>
      </c>
      <c r="I13" s="25" t="s">
        <v>9</v>
      </c>
      <c r="J13" s="25"/>
      <c r="K13" s="25"/>
      <c r="L13" s="25"/>
      <c r="M13" s="27"/>
      <c r="N13" s="13"/>
      <c r="O13" s="13"/>
      <c r="P13" s="13"/>
      <c r="Q13" s="13"/>
      <c r="R13" s="13"/>
      <c r="S13" s="13"/>
      <c r="T13" s="13"/>
      <c r="U13" s="13"/>
    </row>
    <row r="14" spans="1:21" s="2" customFormat="1" ht="15" thickBot="1">
      <c r="A14" s="28"/>
      <c r="B14" s="29"/>
      <c r="C14" s="29"/>
      <c r="D14" s="29"/>
      <c r="E14" s="30"/>
      <c r="F14" s="30"/>
      <c r="G14" s="30"/>
      <c r="H14" s="31"/>
      <c r="I14" s="30"/>
      <c r="J14" s="30"/>
      <c r="K14" s="30"/>
      <c r="L14" s="30"/>
      <c r="M14" s="32"/>
      <c r="N14" s="20"/>
      <c r="O14" s="20"/>
      <c r="P14" s="20"/>
      <c r="Q14" s="20"/>
      <c r="R14" s="20"/>
      <c r="S14" s="20"/>
      <c r="T14" s="20"/>
      <c r="U14" s="20"/>
    </row>
    <row r="15" spans="1:21" s="2" customFormat="1" ht="15.5">
      <c r="A15" s="23" t="s">
        <v>23</v>
      </c>
      <c r="B15" s="33"/>
      <c r="C15" s="33"/>
      <c r="D15" s="33"/>
      <c r="E15" s="34"/>
      <c r="F15" s="34"/>
      <c r="G15" s="34"/>
      <c r="H15" s="26">
        <f>SUM(G16:G17)</f>
        <v>108.75</v>
      </c>
      <c r="I15" s="25" t="s">
        <v>9</v>
      </c>
      <c r="J15" s="34"/>
      <c r="K15" s="34"/>
      <c r="L15" s="34"/>
      <c r="M15" s="35"/>
      <c r="N15" s="20"/>
      <c r="O15" s="20"/>
      <c r="P15" s="20"/>
      <c r="Q15" s="20"/>
      <c r="R15" s="20"/>
      <c r="S15" s="20"/>
      <c r="T15" s="20"/>
      <c r="U15" s="20"/>
    </row>
    <row r="16" spans="1:21" s="2" customFormat="1">
      <c r="A16" s="15"/>
      <c r="B16" s="16" t="s">
        <v>24</v>
      </c>
      <c r="C16" s="16"/>
      <c r="D16" s="16" t="s">
        <v>25</v>
      </c>
      <c r="E16" s="17">
        <v>10</v>
      </c>
      <c r="F16" s="17">
        <v>9000000</v>
      </c>
      <c r="G16" s="17">
        <f>F16/(E16*I16)</f>
        <v>75</v>
      </c>
      <c r="H16" s="18"/>
      <c r="I16" s="36">
        <v>12000</v>
      </c>
      <c r="J16" s="17" t="s">
        <v>26</v>
      </c>
      <c r="K16" s="17"/>
      <c r="L16" s="17"/>
      <c r="M16" s="19"/>
      <c r="N16" s="20"/>
      <c r="O16" s="20"/>
      <c r="P16" s="20"/>
      <c r="Q16" s="20"/>
      <c r="R16" s="20"/>
      <c r="S16" s="20"/>
      <c r="T16" s="20"/>
      <c r="U16" s="20"/>
    </row>
    <row r="17" spans="1:21" s="2" customFormat="1">
      <c r="A17" s="15"/>
      <c r="B17" s="16" t="s">
        <v>27</v>
      </c>
      <c r="C17" s="16"/>
      <c r="D17" s="16" t="s">
        <v>0</v>
      </c>
      <c r="E17" s="37">
        <v>0.09</v>
      </c>
      <c r="F17" s="17">
        <f>F16</f>
        <v>9000000</v>
      </c>
      <c r="G17" s="17">
        <f>F17*(E17/2)/I16</f>
        <v>33.75</v>
      </c>
      <c r="H17" s="18"/>
      <c r="I17" s="38" t="s">
        <v>51</v>
      </c>
      <c r="J17" s="17"/>
      <c r="K17" s="17"/>
      <c r="L17" s="17"/>
      <c r="M17" s="19"/>
      <c r="N17" s="20"/>
      <c r="O17" s="20"/>
      <c r="P17" s="20"/>
      <c r="Q17" s="20"/>
      <c r="R17" s="20"/>
      <c r="S17" s="20"/>
      <c r="T17" s="20"/>
      <c r="U17" s="20"/>
    </row>
    <row r="18" spans="1:21" s="2" customFormat="1">
      <c r="A18" s="15"/>
      <c r="B18" s="16"/>
      <c r="C18" s="16"/>
      <c r="D18" s="16"/>
      <c r="E18" s="37"/>
      <c r="F18" s="17"/>
      <c r="G18" s="17"/>
      <c r="H18" s="18"/>
      <c r="I18" s="17"/>
      <c r="J18" s="17"/>
      <c r="K18" s="17"/>
      <c r="L18" s="17"/>
      <c r="M18" s="19"/>
      <c r="N18" s="20"/>
      <c r="O18" s="20"/>
      <c r="P18" s="20"/>
      <c r="Q18" s="20"/>
      <c r="R18" s="20"/>
      <c r="S18" s="20"/>
      <c r="T18" s="20"/>
      <c r="U18" s="20"/>
    </row>
    <row r="19" spans="1:21" s="2" customFormat="1" ht="15" thickBot="1">
      <c r="A19" s="28"/>
      <c r="B19" s="29"/>
      <c r="C19" s="29"/>
      <c r="D19" s="29"/>
      <c r="E19" s="30"/>
      <c r="F19" s="30"/>
      <c r="G19" s="30"/>
      <c r="H19" s="31"/>
      <c r="I19" s="30"/>
      <c r="J19" s="30"/>
      <c r="K19" s="30"/>
      <c r="L19" s="30"/>
      <c r="M19" s="32"/>
      <c r="N19" s="20"/>
      <c r="O19" s="20"/>
      <c r="P19" s="20"/>
      <c r="Q19" s="20"/>
      <c r="R19" s="20"/>
      <c r="S19" s="20"/>
      <c r="T19" s="20"/>
      <c r="U19" s="20"/>
    </row>
    <row r="20" spans="1:21" s="14" customFormat="1" ht="15.5">
      <c r="A20" s="8" t="s">
        <v>28</v>
      </c>
      <c r="B20" s="9"/>
      <c r="C20" s="9"/>
      <c r="D20" s="9"/>
      <c r="E20" s="37">
        <v>0.1</v>
      </c>
      <c r="F20" s="10">
        <f xml:space="preserve"> (H4+H15+H13)</f>
        <v>667.47409090909105</v>
      </c>
      <c r="G20" s="10"/>
      <c r="H20" s="11">
        <f>E20*F20</f>
        <v>66.747409090909102</v>
      </c>
      <c r="I20" s="10" t="s">
        <v>9</v>
      </c>
      <c r="J20" s="10"/>
      <c r="K20" s="10"/>
      <c r="L20" s="10"/>
      <c r="M20" s="12"/>
      <c r="N20" s="13"/>
      <c r="O20" s="13"/>
      <c r="P20" s="13"/>
      <c r="Q20" s="13"/>
      <c r="R20" s="13"/>
      <c r="S20" s="13"/>
      <c r="T20" s="13"/>
      <c r="U20" s="13"/>
    </row>
    <row r="21" spans="1:21" s="2" customFormat="1" ht="15" thickBot="1">
      <c r="A21" s="15"/>
      <c r="B21" s="16"/>
      <c r="C21" s="16"/>
      <c r="D21" s="16"/>
      <c r="E21" s="17"/>
      <c r="F21" s="17"/>
      <c r="G21" s="17"/>
      <c r="H21" s="18"/>
      <c r="I21" s="17"/>
      <c r="J21" s="17"/>
      <c r="K21" s="17"/>
      <c r="L21" s="17"/>
      <c r="M21" s="19"/>
      <c r="N21" s="20"/>
      <c r="O21" s="20"/>
      <c r="P21" s="20"/>
      <c r="Q21" s="20"/>
      <c r="R21" s="20"/>
      <c r="S21" s="20"/>
      <c r="T21" s="20"/>
      <c r="U21" s="20"/>
    </row>
    <row r="22" spans="1:21" s="45" customFormat="1" ht="18.5">
      <c r="A22" s="39" t="s">
        <v>29</v>
      </c>
      <c r="B22" s="40"/>
      <c r="C22" s="40"/>
      <c r="D22" s="40"/>
      <c r="E22" s="41"/>
      <c r="F22" s="41"/>
      <c r="G22" s="41"/>
      <c r="H22" s="42">
        <f>H4+H15+H20+H13</f>
        <v>734.22150000000011</v>
      </c>
      <c r="I22" s="41" t="s">
        <v>9</v>
      </c>
      <c r="J22" s="41"/>
      <c r="K22" s="41"/>
      <c r="L22" s="41"/>
      <c r="M22" s="43"/>
      <c r="N22" s="44"/>
      <c r="O22" s="44"/>
      <c r="P22" s="44"/>
      <c r="Q22" s="44"/>
      <c r="R22" s="44"/>
      <c r="S22" s="44"/>
      <c r="T22" s="44"/>
      <c r="U22" s="44"/>
    </row>
    <row r="23" spans="1:21" s="2" customFormat="1" ht="15" thickBot="1">
      <c r="A23" s="28"/>
      <c r="B23" s="29"/>
      <c r="C23" s="29"/>
      <c r="D23" s="29"/>
      <c r="E23" s="30"/>
      <c r="F23" s="30"/>
      <c r="G23" s="30"/>
      <c r="H23" s="31"/>
      <c r="I23" s="30"/>
      <c r="J23" s="30"/>
      <c r="K23" s="30"/>
      <c r="L23" s="30"/>
      <c r="M23" s="32"/>
      <c r="N23" s="20"/>
      <c r="O23" s="20"/>
      <c r="P23" s="20"/>
      <c r="Q23" s="20"/>
      <c r="R23" s="20"/>
      <c r="S23" s="20"/>
      <c r="T23" s="20"/>
      <c r="U23" s="20"/>
    </row>
    <row r="24" spans="1:21" s="2" customFormat="1" ht="18.5">
      <c r="A24" s="39" t="s">
        <v>30</v>
      </c>
      <c r="B24" s="33"/>
      <c r="C24" s="33"/>
      <c r="D24" s="33"/>
      <c r="E24" s="34"/>
      <c r="F24" s="34"/>
      <c r="G24" s="34"/>
      <c r="H24" s="42">
        <v>900</v>
      </c>
      <c r="I24" s="41" t="s">
        <v>9</v>
      </c>
      <c r="J24" s="34"/>
      <c r="K24" s="34"/>
      <c r="L24" s="34"/>
      <c r="M24" s="35"/>
      <c r="N24" s="20"/>
      <c r="O24" s="20"/>
      <c r="P24" s="20"/>
      <c r="Q24" s="20"/>
      <c r="R24" s="20"/>
      <c r="S24" s="20"/>
      <c r="T24" s="20"/>
      <c r="U24" s="20"/>
    </row>
    <row r="25" spans="1:21" s="2" customFormat="1">
      <c r="A25" s="15"/>
      <c r="B25" s="16"/>
      <c r="C25" s="16"/>
      <c r="D25" s="16"/>
      <c r="E25" s="17"/>
      <c r="F25" s="17"/>
      <c r="G25" s="17"/>
      <c r="H25" s="18"/>
      <c r="I25" s="17"/>
      <c r="J25" s="17"/>
      <c r="K25" s="17"/>
      <c r="L25" s="17"/>
      <c r="M25" s="19"/>
      <c r="N25" s="20"/>
      <c r="O25" s="20"/>
      <c r="P25" s="20"/>
      <c r="Q25" s="20"/>
      <c r="R25" s="20"/>
      <c r="S25" s="20"/>
      <c r="T25" s="20"/>
      <c r="U25" s="20"/>
    </row>
    <row r="26" spans="1:21" s="2" customFormat="1">
      <c r="A26" s="15"/>
      <c r="B26" s="16"/>
      <c r="C26" s="16" t="s">
        <v>31</v>
      </c>
      <c r="D26" s="16"/>
      <c r="E26" s="17"/>
      <c r="F26" s="17"/>
      <c r="G26" s="17"/>
      <c r="H26" s="18">
        <f>H24-H22</f>
        <v>165.77849999999989</v>
      </c>
      <c r="I26" s="17" t="s">
        <v>9</v>
      </c>
      <c r="J26" s="17"/>
      <c r="K26" s="17"/>
      <c r="L26" s="17"/>
      <c r="M26" s="19"/>
      <c r="N26" s="20"/>
      <c r="O26" s="20"/>
      <c r="P26" s="20"/>
      <c r="Q26" s="20"/>
      <c r="R26" s="20"/>
      <c r="S26" s="20"/>
      <c r="T26" s="20"/>
      <c r="U26" s="20"/>
    </row>
    <row r="27" spans="1:21" s="2" customFormat="1" ht="18.5">
      <c r="A27" s="15"/>
      <c r="B27" s="16"/>
      <c r="C27" s="46" t="s">
        <v>32</v>
      </c>
      <c r="D27" s="16"/>
      <c r="E27" s="17"/>
      <c r="F27" s="17"/>
      <c r="G27" s="17"/>
      <c r="H27" s="47">
        <f>H26*I16</f>
        <v>1989341.9999999988</v>
      </c>
      <c r="I27" s="48" t="s">
        <v>47</v>
      </c>
      <c r="J27" s="17"/>
      <c r="K27" s="17"/>
      <c r="L27" s="17"/>
      <c r="M27" s="19"/>
      <c r="N27" s="20"/>
      <c r="O27" s="20"/>
      <c r="P27" s="20"/>
      <c r="Q27" s="20"/>
      <c r="R27" s="20"/>
      <c r="S27" s="20"/>
      <c r="T27" s="20"/>
      <c r="U27" s="20"/>
    </row>
    <row r="28" spans="1:21" s="2" customFormat="1" ht="15" thickBot="1">
      <c r="A28" s="28"/>
      <c r="B28" s="29"/>
      <c r="C28" s="29"/>
      <c r="D28" s="29"/>
      <c r="E28" s="30"/>
      <c r="F28" s="30"/>
      <c r="G28" s="30"/>
      <c r="H28" s="31"/>
      <c r="I28" s="30"/>
      <c r="J28" s="30"/>
      <c r="K28" s="30"/>
      <c r="L28" s="30"/>
      <c r="M28" s="32"/>
      <c r="N28" s="20"/>
      <c r="O28" s="20"/>
      <c r="P28" s="20"/>
      <c r="Q28" s="20"/>
      <c r="R28" s="20"/>
      <c r="S28" s="20"/>
      <c r="T28" s="20"/>
      <c r="U28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8"/>
  <sheetViews>
    <sheetView workbookViewId="0">
      <selection activeCell="O21" sqref="O21"/>
    </sheetView>
  </sheetViews>
  <sheetFormatPr defaultRowHeight="14.5"/>
  <cols>
    <col min="1" max="2" width="8.7265625" style="2"/>
    <col min="3" max="3" width="19.54296875" style="2" customWidth="1"/>
    <col min="4" max="4" width="8" style="2" customWidth="1"/>
    <col min="5" max="5" width="9.08984375" style="2" customWidth="1"/>
    <col min="6" max="6" width="14.08984375" style="2" customWidth="1"/>
    <col min="7" max="7" width="8.7265625" style="2" customWidth="1"/>
    <col min="8" max="8" width="16.453125" style="2" customWidth="1"/>
    <col min="9" max="9" width="12.26953125" style="2" customWidth="1"/>
    <col min="10" max="12" width="8.7265625" style="2"/>
    <col min="13" max="13" width="6" style="2" customWidth="1"/>
    <col min="14" max="16384" width="8.7265625" style="2"/>
  </cols>
  <sheetData>
    <row r="1" spans="1:21" s="1" customFormat="1" ht="13">
      <c r="A1" s="1" t="s">
        <v>49</v>
      </c>
    </row>
    <row r="2" spans="1:21" s="2" customFormat="1" ht="15" thickBot="1"/>
    <row r="3" spans="1:21" s="7" customFormat="1" ht="29.5" thickBot="1">
      <c r="A3" s="3"/>
      <c r="B3" s="4"/>
      <c r="C3" s="4"/>
      <c r="D3" s="4" t="s">
        <v>2</v>
      </c>
      <c r="E3" s="4" t="s">
        <v>3</v>
      </c>
      <c r="F3" s="4" t="s">
        <v>4</v>
      </c>
      <c r="G3" s="4" t="s">
        <v>5</v>
      </c>
      <c r="H3" s="5" t="s">
        <v>6</v>
      </c>
      <c r="I3" s="4" t="s">
        <v>7</v>
      </c>
      <c r="J3" s="4"/>
      <c r="K3" s="4"/>
      <c r="L3" s="4"/>
      <c r="M3" s="6"/>
    </row>
    <row r="4" spans="1:21" s="14" customFormat="1" ht="15.5">
      <c r="A4" s="8" t="s">
        <v>8</v>
      </c>
      <c r="B4" s="9"/>
      <c r="C4" s="9"/>
      <c r="D4" s="9"/>
      <c r="E4" s="10"/>
      <c r="F4" s="10"/>
      <c r="G4" s="10"/>
      <c r="H4" s="11">
        <f>SUM(G5:G11)</f>
        <v>472.45909090909089</v>
      </c>
      <c r="I4" s="10" t="s">
        <v>9</v>
      </c>
      <c r="J4" s="10"/>
      <c r="K4" s="10"/>
      <c r="L4" s="10"/>
      <c r="M4" s="12"/>
      <c r="N4" s="13"/>
      <c r="O4" s="13"/>
      <c r="P4" s="13"/>
      <c r="Q4" s="13"/>
      <c r="R4" s="13"/>
      <c r="S4" s="13"/>
      <c r="T4" s="13"/>
      <c r="U4" s="13"/>
    </row>
    <row r="5" spans="1:21" s="2" customFormat="1">
      <c r="A5" s="15"/>
      <c r="B5" s="16" t="s">
        <v>10</v>
      </c>
      <c r="C5" s="16"/>
      <c r="D5" s="16"/>
      <c r="E5" s="17"/>
      <c r="F5" s="17"/>
      <c r="G5" s="17"/>
      <c r="H5" s="18"/>
      <c r="I5" s="17"/>
      <c r="J5" s="17"/>
      <c r="K5" s="17"/>
      <c r="L5" s="17"/>
      <c r="M5" s="19"/>
      <c r="N5" s="20"/>
      <c r="O5" s="20"/>
      <c r="P5" s="20"/>
      <c r="Q5" s="20"/>
      <c r="R5" s="20"/>
      <c r="S5" s="20"/>
      <c r="T5" s="20"/>
      <c r="U5" s="20"/>
    </row>
    <row r="6" spans="1:21" s="2" customFormat="1">
      <c r="A6" s="15"/>
      <c r="B6" s="16"/>
      <c r="C6" s="16" t="s">
        <v>11</v>
      </c>
      <c r="D6" s="16" t="s">
        <v>12</v>
      </c>
      <c r="E6" s="21">
        <v>1.1000000000000001</v>
      </c>
      <c r="F6" s="17">
        <v>350</v>
      </c>
      <c r="G6" s="17">
        <f>E6*F6</f>
        <v>385.00000000000006</v>
      </c>
      <c r="H6" s="18"/>
      <c r="I6" s="17"/>
      <c r="J6" s="17"/>
      <c r="K6" s="17"/>
      <c r="L6" s="17"/>
      <c r="M6" s="19"/>
      <c r="N6" s="20"/>
      <c r="O6" s="20"/>
      <c r="P6" s="20"/>
      <c r="Q6" s="20"/>
      <c r="R6" s="20"/>
      <c r="S6" s="20"/>
      <c r="T6" s="20"/>
      <c r="U6" s="20"/>
    </row>
    <row r="7" spans="1:21" s="2" customFormat="1">
      <c r="A7" s="15"/>
      <c r="B7" s="16"/>
      <c r="C7" s="16" t="s">
        <v>13</v>
      </c>
      <c r="D7" s="16"/>
      <c r="E7" s="17"/>
      <c r="F7" s="17"/>
      <c r="G7" s="17">
        <v>15</v>
      </c>
      <c r="H7" s="18"/>
      <c r="I7" s="17"/>
      <c r="J7" s="17"/>
      <c r="K7" s="17"/>
      <c r="L7" s="17"/>
      <c r="M7" s="19"/>
      <c r="N7" s="20"/>
      <c r="O7" s="20"/>
      <c r="P7" s="20"/>
      <c r="Q7" s="20"/>
      <c r="R7" s="20"/>
      <c r="S7" s="20"/>
      <c r="T7" s="20"/>
      <c r="U7" s="20"/>
    </row>
    <row r="8" spans="1:21" s="2" customFormat="1">
      <c r="A8" s="15"/>
      <c r="B8" s="16"/>
      <c r="C8" s="16" t="s">
        <v>14</v>
      </c>
      <c r="D8" s="16" t="s">
        <v>12</v>
      </c>
      <c r="E8" s="17">
        <f>E6-1</f>
        <v>0.10000000000000009</v>
      </c>
      <c r="F8" s="17">
        <v>-84</v>
      </c>
      <c r="G8" s="17">
        <f>E8*F8</f>
        <v>-8.4000000000000075</v>
      </c>
      <c r="H8" s="18"/>
      <c r="I8" s="17"/>
      <c r="J8" s="17"/>
      <c r="K8" s="17"/>
      <c r="L8" s="17"/>
      <c r="M8" s="19"/>
      <c r="N8" s="20"/>
      <c r="O8" s="20"/>
      <c r="P8" s="20"/>
      <c r="Q8" s="20"/>
      <c r="R8" s="20"/>
      <c r="S8" s="20"/>
      <c r="T8" s="20"/>
      <c r="U8" s="20"/>
    </row>
    <row r="9" spans="1:21" s="2" customFormat="1">
      <c r="A9" s="15"/>
      <c r="B9" s="16" t="s">
        <v>15</v>
      </c>
      <c r="C9" s="16"/>
      <c r="D9" s="16"/>
      <c r="E9" s="17"/>
      <c r="F9" s="17"/>
      <c r="G9" s="17">
        <v>14</v>
      </c>
      <c r="H9" s="18"/>
      <c r="I9" s="17"/>
      <c r="J9" s="17" t="s">
        <v>48</v>
      </c>
      <c r="K9" s="17"/>
      <c r="L9" s="17"/>
      <c r="M9" s="19"/>
      <c r="N9" s="20"/>
      <c r="O9" s="20"/>
      <c r="P9" s="20"/>
      <c r="Q9" s="20"/>
      <c r="R9" s="20"/>
      <c r="S9" s="20"/>
      <c r="T9" s="20"/>
      <c r="U9" s="20"/>
    </row>
    <row r="10" spans="1:21" s="2" customFormat="1" ht="15.5">
      <c r="A10" s="15"/>
      <c r="B10" s="16" t="s">
        <v>16</v>
      </c>
      <c r="C10" s="16"/>
      <c r="D10" s="16" t="s">
        <v>17</v>
      </c>
      <c r="E10" s="22">
        <v>15</v>
      </c>
      <c r="F10" s="17">
        <f>I10*1.4/(22*8)</f>
        <v>3.9772727272727271</v>
      </c>
      <c r="G10" s="22">
        <f>E10*F10</f>
        <v>59.659090909090907</v>
      </c>
      <c r="H10" s="18"/>
      <c r="I10" s="17">
        <v>500</v>
      </c>
      <c r="J10" s="17" t="s">
        <v>18</v>
      </c>
      <c r="K10" s="17"/>
      <c r="L10" s="17"/>
      <c r="M10" s="19"/>
      <c r="N10" s="20"/>
      <c r="O10" s="20"/>
      <c r="P10" s="20"/>
      <c r="Q10" s="20"/>
      <c r="R10" s="20"/>
      <c r="S10" s="20"/>
      <c r="T10" s="20"/>
      <c r="U10" s="20"/>
    </row>
    <row r="11" spans="1:21" s="2" customFormat="1">
      <c r="A11" s="15"/>
      <c r="B11" s="16" t="s">
        <v>19</v>
      </c>
      <c r="C11" s="16"/>
      <c r="D11" s="16" t="s">
        <v>20</v>
      </c>
      <c r="E11" s="17">
        <f>I11/3.75</f>
        <v>80</v>
      </c>
      <c r="F11" s="17">
        <v>0.09</v>
      </c>
      <c r="G11" s="17">
        <f>E11*F11</f>
        <v>7.1999999999999993</v>
      </c>
      <c r="H11" s="18"/>
      <c r="I11" s="17">
        <v>300</v>
      </c>
      <c r="J11" s="17" t="s">
        <v>21</v>
      </c>
      <c r="K11" s="17"/>
      <c r="L11" s="17"/>
      <c r="M11" s="19"/>
      <c r="N11" s="20"/>
      <c r="O11" s="20"/>
      <c r="P11" s="20"/>
      <c r="Q11" s="20"/>
      <c r="R11" s="20"/>
      <c r="S11" s="20"/>
      <c r="T11" s="20"/>
      <c r="U11" s="20"/>
    </row>
    <row r="12" spans="1:21" s="2" customFormat="1" ht="15" thickBot="1">
      <c r="A12" s="15"/>
      <c r="B12" s="16"/>
      <c r="C12" s="16"/>
      <c r="D12" s="16"/>
      <c r="E12" s="17"/>
      <c r="F12" s="17"/>
      <c r="G12" s="17"/>
      <c r="H12" s="18"/>
      <c r="I12" s="17"/>
      <c r="J12" s="17"/>
      <c r="K12" s="17"/>
      <c r="L12" s="17"/>
      <c r="M12" s="19"/>
      <c r="N12" s="20"/>
      <c r="O12" s="20"/>
      <c r="P12" s="20"/>
      <c r="Q12" s="20"/>
      <c r="R12" s="20"/>
      <c r="S12" s="20"/>
      <c r="T12" s="20"/>
      <c r="U12" s="20"/>
    </row>
    <row r="13" spans="1:21" s="14" customFormat="1" ht="15.5">
      <c r="A13" s="23" t="s">
        <v>22</v>
      </c>
      <c r="B13" s="24"/>
      <c r="C13" s="24"/>
      <c r="D13" s="24" t="s">
        <v>0</v>
      </c>
      <c r="E13" s="25">
        <v>0.05</v>
      </c>
      <c r="F13" s="25">
        <f>H4</f>
        <v>472.45909090909089</v>
      </c>
      <c r="G13" s="25"/>
      <c r="H13" s="26">
        <f>E13*F13</f>
        <v>23.622954545454547</v>
      </c>
      <c r="I13" s="25" t="s">
        <v>9</v>
      </c>
      <c r="J13" s="25"/>
      <c r="K13" s="25"/>
      <c r="L13" s="25"/>
      <c r="M13" s="27"/>
      <c r="N13" s="13"/>
      <c r="O13" s="13"/>
      <c r="P13" s="13"/>
      <c r="Q13" s="13"/>
      <c r="R13" s="13"/>
      <c r="S13" s="13"/>
      <c r="T13" s="13"/>
      <c r="U13" s="13"/>
    </row>
    <row r="14" spans="1:21" s="2" customFormat="1" ht="15" thickBot="1">
      <c r="A14" s="28"/>
      <c r="B14" s="29"/>
      <c r="C14" s="29"/>
      <c r="D14" s="29"/>
      <c r="E14" s="30"/>
      <c r="F14" s="30"/>
      <c r="G14" s="30"/>
      <c r="H14" s="31"/>
      <c r="I14" s="30"/>
      <c r="J14" s="30"/>
      <c r="K14" s="30"/>
      <c r="L14" s="30"/>
      <c r="M14" s="32"/>
      <c r="N14" s="20"/>
      <c r="O14" s="20"/>
      <c r="P14" s="20"/>
      <c r="Q14" s="20"/>
      <c r="R14" s="20"/>
      <c r="S14" s="20"/>
      <c r="T14" s="20"/>
      <c r="U14" s="20"/>
    </row>
    <row r="15" spans="1:21" s="2" customFormat="1" ht="15.5">
      <c r="A15" s="23" t="s">
        <v>23</v>
      </c>
      <c r="B15" s="33"/>
      <c r="C15" s="33"/>
      <c r="D15" s="33"/>
      <c r="E15" s="34"/>
      <c r="F15" s="34"/>
      <c r="G15" s="34"/>
      <c r="H15" s="26">
        <f>SUM(G16:G17)</f>
        <v>163.125</v>
      </c>
      <c r="I15" s="25" t="s">
        <v>9</v>
      </c>
      <c r="J15" s="34"/>
      <c r="K15" s="34"/>
      <c r="L15" s="34"/>
      <c r="M15" s="35"/>
      <c r="N15" s="20"/>
      <c r="O15" s="20"/>
      <c r="P15" s="20"/>
      <c r="Q15" s="20"/>
      <c r="R15" s="20"/>
      <c r="S15" s="20"/>
      <c r="T15" s="20"/>
      <c r="U15" s="20"/>
    </row>
    <row r="16" spans="1:21" s="2" customFormat="1">
      <c r="A16" s="15"/>
      <c r="B16" s="16" t="s">
        <v>24</v>
      </c>
      <c r="C16" s="16"/>
      <c r="D16" s="16" t="s">
        <v>25</v>
      </c>
      <c r="E16" s="17">
        <v>10</v>
      </c>
      <c r="F16" s="17">
        <v>13500000</v>
      </c>
      <c r="G16" s="17">
        <f>F16/(E16*I16)</f>
        <v>112.5</v>
      </c>
      <c r="H16" s="18"/>
      <c r="I16" s="36">
        <v>12000</v>
      </c>
      <c r="J16" s="17" t="s">
        <v>26</v>
      </c>
      <c r="K16" s="17"/>
      <c r="L16" s="17"/>
      <c r="M16" s="19"/>
      <c r="N16" s="20"/>
      <c r="O16" s="20"/>
      <c r="P16" s="20"/>
      <c r="Q16" s="20"/>
      <c r="R16" s="20"/>
      <c r="S16" s="20"/>
      <c r="T16" s="20"/>
      <c r="U16" s="20"/>
    </row>
    <row r="17" spans="1:21" s="2" customFormat="1">
      <c r="A17" s="15"/>
      <c r="B17" s="16" t="s">
        <v>27</v>
      </c>
      <c r="C17" s="16"/>
      <c r="D17" s="16" t="s">
        <v>0</v>
      </c>
      <c r="E17" s="37">
        <v>0.09</v>
      </c>
      <c r="F17" s="17">
        <f>F16</f>
        <v>13500000</v>
      </c>
      <c r="G17" s="17">
        <f>F17*(E17/2)/I16</f>
        <v>50.625</v>
      </c>
      <c r="H17" s="18"/>
      <c r="I17" s="38" t="s">
        <v>51</v>
      </c>
      <c r="J17" s="17"/>
      <c r="K17" s="17"/>
      <c r="L17" s="17"/>
      <c r="M17" s="19"/>
      <c r="N17" s="20"/>
      <c r="O17" s="20"/>
      <c r="P17" s="20"/>
      <c r="Q17" s="20"/>
      <c r="R17" s="20"/>
      <c r="S17" s="20"/>
      <c r="T17" s="20"/>
      <c r="U17" s="20"/>
    </row>
    <row r="18" spans="1:21" s="2" customFormat="1">
      <c r="A18" s="15"/>
      <c r="B18" s="16"/>
      <c r="C18" s="16"/>
      <c r="D18" s="16"/>
      <c r="E18" s="37"/>
      <c r="F18" s="17"/>
      <c r="G18" s="17"/>
      <c r="H18" s="18"/>
      <c r="I18" s="17"/>
      <c r="J18" s="17"/>
      <c r="K18" s="17"/>
      <c r="L18" s="17"/>
      <c r="M18" s="19"/>
      <c r="N18" s="20"/>
      <c r="O18" s="20"/>
      <c r="P18" s="20"/>
      <c r="Q18" s="20"/>
      <c r="R18" s="20"/>
      <c r="S18" s="20"/>
      <c r="T18" s="20"/>
      <c r="U18" s="20"/>
    </row>
    <row r="19" spans="1:21" s="2" customFormat="1" ht="15" thickBot="1">
      <c r="A19" s="28"/>
      <c r="B19" s="29"/>
      <c r="C19" s="29"/>
      <c r="D19" s="29"/>
      <c r="E19" s="30"/>
      <c r="F19" s="30"/>
      <c r="G19" s="30"/>
      <c r="H19" s="31"/>
      <c r="I19" s="30"/>
      <c r="J19" s="30"/>
      <c r="K19" s="30"/>
      <c r="L19" s="30"/>
      <c r="M19" s="32"/>
      <c r="N19" s="20"/>
      <c r="O19" s="20"/>
      <c r="P19" s="20"/>
      <c r="Q19" s="20"/>
      <c r="R19" s="20"/>
      <c r="S19" s="20"/>
      <c r="T19" s="20"/>
      <c r="U19" s="20"/>
    </row>
    <row r="20" spans="1:21" s="14" customFormat="1" ht="15.5">
      <c r="A20" s="8" t="s">
        <v>28</v>
      </c>
      <c r="B20" s="9"/>
      <c r="C20" s="9"/>
      <c r="D20" s="9"/>
      <c r="E20" s="37">
        <v>0.1</v>
      </c>
      <c r="F20" s="10">
        <f xml:space="preserve"> (H4+H15+H13)</f>
        <v>659.20704545454555</v>
      </c>
      <c r="G20" s="10"/>
      <c r="H20" s="11">
        <f>E20*F20</f>
        <v>65.920704545454555</v>
      </c>
      <c r="I20" s="10" t="s">
        <v>9</v>
      </c>
      <c r="J20" s="10"/>
      <c r="K20" s="10"/>
      <c r="L20" s="10"/>
      <c r="M20" s="12"/>
      <c r="N20" s="13"/>
      <c r="O20" s="13"/>
      <c r="P20" s="13"/>
      <c r="Q20" s="13"/>
      <c r="R20" s="13"/>
      <c r="S20" s="13"/>
      <c r="T20" s="13"/>
      <c r="U20" s="13"/>
    </row>
    <row r="21" spans="1:21" s="2" customFormat="1" ht="15" thickBot="1">
      <c r="A21" s="15"/>
      <c r="B21" s="16"/>
      <c r="C21" s="16"/>
      <c r="D21" s="16"/>
      <c r="E21" s="17"/>
      <c r="F21" s="17"/>
      <c r="G21" s="17"/>
      <c r="H21" s="18"/>
      <c r="I21" s="17"/>
      <c r="J21" s="17"/>
      <c r="K21" s="17"/>
      <c r="L21" s="17"/>
      <c r="M21" s="19"/>
      <c r="N21" s="20"/>
      <c r="O21" s="20"/>
      <c r="P21" s="20"/>
      <c r="Q21" s="20"/>
      <c r="R21" s="20"/>
      <c r="S21" s="20"/>
      <c r="T21" s="20"/>
      <c r="U21" s="20"/>
    </row>
    <row r="22" spans="1:21" s="45" customFormat="1" ht="18.5">
      <c r="A22" s="39" t="s">
        <v>29</v>
      </c>
      <c r="B22" s="40"/>
      <c r="C22" s="40"/>
      <c r="D22" s="40"/>
      <c r="E22" s="41"/>
      <c r="F22" s="41"/>
      <c r="G22" s="41"/>
      <c r="H22" s="42">
        <f>H4+H15+H20+H13</f>
        <v>725.12775000000011</v>
      </c>
      <c r="I22" s="41" t="s">
        <v>9</v>
      </c>
      <c r="J22" s="41"/>
      <c r="K22" s="41"/>
      <c r="L22" s="41"/>
      <c r="M22" s="43"/>
      <c r="N22" s="44"/>
      <c r="O22" s="44"/>
      <c r="P22" s="44"/>
      <c r="Q22" s="44"/>
      <c r="R22" s="44"/>
      <c r="S22" s="44"/>
      <c r="T22" s="44"/>
      <c r="U22" s="44"/>
    </row>
    <row r="23" spans="1:21" s="2" customFormat="1" ht="15" thickBot="1">
      <c r="A23" s="28"/>
      <c r="B23" s="29"/>
      <c r="C23" s="29"/>
      <c r="D23" s="29"/>
      <c r="E23" s="30"/>
      <c r="F23" s="30"/>
      <c r="G23" s="30"/>
      <c r="H23" s="31"/>
      <c r="I23" s="30"/>
      <c r="J23" s="30"/>
      <c r="K23" s="30"/>
      <c r="L23" s="30"/>
      <c r="M23" s="32"/>
      <c r="N23" s="20"/>
      <c r="O23" s="20"/>
      <c r="P23" s="20"/>
      <c r="Q23" s="20"/>
      <c r="R23" s="20"/>
      <c r="S23" s="20"/>
      <c r="T23" s="20"/>
      <c r="U23" s="20"/>
    </row>
    <row r="24" spans="1:21" s="2" customFormat="1" ht="18.5">
      <c r="A24" s="39" t="s">
        <v>30</v>
      </c>
      <c r="B24" s="33"/>
      <c r="C24" s="33"/>
      <c r="D24" s="33"/>
      <c r="E24" s="34"/>
      <c r="F24" s="34"/>
      <c r="G24" s="34"/>
      <c r="H24" s="42">
        <v>900</v>
      </c>
      <c r="I24" s="41" t="s">
        <v>9</v>
      </c>
      <c r="J24" s="34"/>
      <c r="K24" s="34"/>
      <c r="L24" s="34"/>
      <c r="M24" s="35"/>
      <c r="N24" s="20"/>
      <c r="O24" s="20"/>
      <c r="P24" s="20"/>
      <c r="Q24" s="20"/>
      <c r="R24" s="20"/>
      <c r="S24" s="20"/>
      <c r="T24" s="20"/>
      <c r="U24" s="20"/>
    </row>
    <row r="25" spans="1:21" s="2" customFormat="1">
      <c r="A25" s="15"/>
      <c r="B25" s="16"/>
      <c r="C25" s="16"/>
      <c r="D25" s="16"/>
      <c r="E25" s="17"/>
      <c r="F25" s="17"/>
      <c r="G25" s="17"/>
      <c r="H25" s="18"/>
      <c r="I25" s="17"/>
      <c r="J25" s="17"/>
      <c r="K25" s="17"/>
      <c r="L25" s="17"/>
      <c r="M25" s="19"/>
      <c r="N25" s="20"/>
      <c r="O25" s="20"/>
      <c r="P25" s="20"/>
      <c r="Q25" s="20"/>
      <c r="R25" s="20"/>
      <c r="S25" s="20"/>
      <c r="T25" s="20"/>
      <c r="U25" s="20"/>
    </row>
    <row r="26" spans="1:21" s="2" customFormat="1">
      <c r="A26" s="15"/>
      <c r="B26" s="16"/>
      <c r="C26" s="16" t="s">
        <v>31</v>
      </c>
      <c r="D26" s="16"/>
      <c r="E26" s="17"/>
      <c r="F26" s="17"/>
      <c r="G26" s="17"/>
      <c r="H26" s="18">
        <f>H24-H22</f>
        <v>174.87224999999989</v>
      </c>
      <c r="I26" s="17"/>
      <c r="J26" s="17"/>
      <c r="K26" s="17"/>
      <c r="L26" s="17"/>
      <c r="M26" s="19"/>
      <c r="N26" s="20"/>
      <c r="O26" s="20"/>
      <c r="P26" s="20"/>
      <c r="Q26" s="20"/>
      <c r="R26" s="20"/>
      <c r="S26" s="20"/>
      <c r="T26" s="20"/>
      <c r="U26" s="20"/>
    </row>
    <row r="27" spans="1:21" s="2" customFormat="1" ht="18.5">
      <c r="A27" s="15"/>
      <c r="B27" s="16"/>
      <c r="C27" s="46" t="s">
        <v>32</v>
      </c>
      <c r="D27" s="16"/>
      <c r="E27" s="17"/>
      <c r="F27" s="17"/>
      <c r="G27" s="17"/>
      <c r="H27" s="47">
        <f>H26*I16</f>
        <v>2098466.9999999986</v>
      </c>
      <c r="I27" s="48" t="s">
        <v>47</v>
      </c>
      <c r="J27" s="17"/>
      <c r="K27" s="17"/>
      <c r="L27" s="17"/>
      <c r="M27" s="19"/>
      <c r="N27" s="20"/>
      <c r="O27" s="20"/>
      <c r="P27" s="20"/>
      <c r="Q27" s="20"/>
      <c r="R27" s="20"/>
      <c r="S27" s="20"/>
      <c r="T27" s="20"/>
      <c r="U27" s="20"/>
    </row>
    <row r="28" spans="1:21" s="2" customFormat="1" ht="15" thickBot="1">
      <c r="A28" s="28"/>
      <c r="B28" s="29"/>
      <c r="C28" s="29"/>
      <c r="D28" s="29"/>
      <c r="E28" s="30"/>
      <c r="F28" s="30"/>
      <c r="G28" s="30"/>
      <c r="H28" s="31"/>
      <c r="I28" s="30"/>
      <c r="J28" s="30"/>
      <c r="K28" s="30"/>
      <c r="L28" s="30"/>
      <c r="M28" s="32"/>
      <c r="N28" s="20"/>
      <c r="O28" s="20"/>
      <c r="P28" s="20"/>
      <c r="Q28" s="20"/>
      <c r="R28" s="20"/>
      <c r="S28" s="20"/>
      <c r="T28" s="20"/>
      <c r="U28" s="20"/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Normal="100" workbookViewId="0">
      <selection activeCell="F9" sqref="F9"/>
    </sheetView>
  </sheetViews>
  <sheetFormatPr defaultRowHeight="14.5"/>
  <cols>
    <col min="1" max="1" width="14.54296875" style="66" customWidth="1"/>
    <col min="2" max="2" width="8.7265625" style="2"/>
    <col min="3" max="3" width="9.7265625" style="2" bestFit="1" customWidth="1"/>
    <col min="4" max="5" width="8.7265625" style="2"/>
    <col min="6" max="6" width="12.1796875" style="2" bestFit="1" customWidth="1"/>
    <col min="7" max="7" width="8.7265625" style="2"/>
    <col min="8" max="8" width="6.7265625" style="2" customWidth="1"/>
    <col min="9" max="9" width="7.453125" style="2" customWidth="1"/>
    <col min="10" max="10" width="7.90625" style="2" customWidth="1"/>
    <col min="11" max="11" width="8.81640625" style="2" bestFit="1" customWidth="1"/>
    <col min="12" max="12" width="9.54296875" style="2" customWidth="1"/>
    <col min="13" max="13" width="14.54296875" style="66" customWidth="1"/>
    <col min="14" max="16384" width="8.7265625" style="2"/>
  </cols>
  <sheetData>
    <row r="1" spans="1:13" s="53" customFormat="1" ht="44" thickBot="1">
      <c r="A1" s="49"/>
      <c r="B1" s="50" t="s">
        <v>40</v>
      </c>
      <c r="C1" s="50" t="s">
        <v>1</v>
      </c>
      <c r="D1" s="50" t="s">
        <v>39</v>
      </c>
      <c r="E1" s="91" t="s">
        <v>41</v>
      </c>
      <c r="F1" s="99" t="s">
        <v>42</v>
      </c>
      <c r="G1" s="52" t="s">
        <v>37</v>
      </c>
      <c r="H1" s="50" t="s">
        <v>38</v>
      </c>
      <c r="I1" s="50" t="s">
        <v>43</v>
      </c>
      <c r="J1" s="50" t="s">
        <v>44</v>
      </c>
      <c r="K1" s="50" t="s">
        <v>45</v>
      </c>
      <c r="L1" s="90" t="s">
        <v>46</v>
      </c>
      <c r="M1" s="51"/>
    </row>
    <row r="2" spans="1:13" s="54" customFormat="1" ht="29">
      <c r="A2" s="84" t="s">
        <v>33</v>
      </c>
      <c r="B2" s="85">
        <v>4000000</v>
      </c>
      <c r="C2" s="85">
        <v>4500000</v>
      </c>
      <c r="D2" s="85">
        <v>3000000</v>
      </c>
      <c r="E2" s="92">
        <v>2000000</v>
      </c>
      <c r="F2" s="100">
        <f>B2+C2+D2+E2</f>
        <v>13500000</v>
      </c>
      <c r="G2" s="96">
        <v>15</v>
      </c>
      <c r="H2" s="86">
        <v>1000</v>
      </c>
      <c r="I2" s="87">
        <v>500</v>
      </c>
      <c r="J2" s="87">
        <f>I2*G2*1.4/(22*8)</f>
        <v>59.659090909090907</v>
      </c>
      <c r="K2" s="87">
        <f>F2*1.45/(10*H2*12)</f>
        <v>163.125</v>
      </c>
      <c r="L2" s="88">
        <f t="shared" ref="L2:L4" si="0">J2+K2</f>
        <v>222.78409090909091</v>
      </c>
      <c r="M2" s="89" t="s">
        <v>33</v>
      </c>
    </row>
    <row r="3" spans="1:13" s="59" customFormat="1" ht="29">
      <c r="A3" s="75" t="s">
        <v>34</v>
      </c>
      <c r="B3" s="55">
        <v>4000000</v>
      </c>
      <c r="C3" s="55">
        <v>0</v>
      </c>
      <c r="D3" s="55">
        <v>3000000</v>
      </c>
      <c r="E3" s="93">
        <v>2000000</v>
      </c>
      <c r="F3" s="101">
        <f>B3+C3+D3+E3</f>
        <v>9000000</v>
      </c>
      <c r="G3" s="56">
        <v>30</v>
      </c>
      <c r="H3" s="57">
        <v>1000</v>
      </c>
      <c r="I3" s="58">
        <v>500</v>
      </c>
      <c r="J3" s="58">
        <f>I3*G3*1.4/(22*8)</f>
        <v>119.31818181818181</v>
      </c>
      <c r="K3" s="58">
        <f>F3*1.45/(10*H3*12)</f>
        <v>108.75</v>
      </c>
      <c r="L3" s="67">
        <f t="shared" si="0"/>
        <v>228.06818181818181</v>
      </c>
      <c r="M3" s="76" t="s">
        <v>34</v>
      </c>
    </row>
    <row r="4" spans="1:13" s="60" customFormat="1" ht="29">
      <c r="A4" s="77" t="s">
        <v>35</v>
      </c>
      <c r="B4" s="68">
        <v>4000000</v>
      </c>
      <c r="C4" s="68">
        <v>0</v>
      </c>
      <c r="D4" s="68">
        <v>0</v>
      </c>
      <c r="E4" s="94">
        <v>1000000</v>
      </c>
      <c r="F4" s="102">
        <f>B4+C4+D4+E4</f>
        <v>5000000</v>
      </c>
      <c r="G4" s="97">
        <v>70</v>
      </c>
      <c r="H4" s="69">
        <v>1000</v>
      </c>
      <c r="I4" s="70">
        <v>500</v>
      </c>
      <c r="J4" s="70">
        <f>I4*G4*1.4/(22*8)</f>
        <v>278.40909090909093</v>
      </c>
      <c r="K4" s="70">
        <f>F4*1.45/(10*H4*12)</f>
        <v>60.416666666666664</v>
      </c>
      <c r="L4" s="71">
        <f t="shared" si="0"/>
        <v>338.82575757575762</v>
      </c>
      <c r="M4" s="78" t="s">
        <v>35</v>
      </c>
    </row>
    <row r="5" spans="1:13" ht="15.5">
      <c r="A5" s="79"/>
      <c r="B5" s="68"/>
      <c r="C5" s="68"/>
      <c r="D5" s="68"/>
      <c r="E5" s="94"/>
      <c r="F5" s="103"/>
      <c r="G5" s="98"/>
      <c r="H5" s="72"/>
      <c r="I5" s="73"/>
      <c r="J5" s="73"/>
      <c r="K5" s="73"/>
      <c r="L5" s="74"/>
      <c r="M5" s="80"/>
    </row>
    <row r="6" spans="1:13" s="65" customFormat="1" ht="29.5" thickBot="1">
      <c r="A6" s="81" t="s">
        <v>36</v>
      </c>
      <c r="B6" s="61"/>
      <c r="C6" s="61">
        <v>1528000</v>
      </c>
      <c r="D6" s="61">
        <v>0</v>
      </c>
      <c r="E6" s="95">
        <v>0</v>
      </c>
      <c r="F6" s="104">
        <f>B6+C6+D6+E6</f>
        <v>1528000</v>
      </c>
      <c r="G6" s="62">
        <v>-10</v>
      </c>
      <c r="H6" s="63">
        <v>700</v>
      </c>
      <c r="I6" s="64">
        <v>500</v>
      </c>
      <c r="J6" s="64">
        <f>I6*G6*1.4/(22*8)</f>
        <v>-39.772727272727273</v>
      </c>
      <c r="K6" s="64">
        <f>F6*1.45/(10*H6*12)</f>
        <v>26.376190476190477</v>
      </c>
      <c r="L6" s="82">
        <f t="shared" ref="L6" si="1">J6+K6</f>
        <v>-13.396536796536797</v>
      </c>
      <c r="M6" s="83" t="s">
        <v>36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Себестоимость без Автоматизации</vt:lpstr>
      <vt:lpstr>Автоматизация только заготовки</vt:lpstr>
      <vt:lpstr>Себестоимость Zeman</vt:lpstr>
      <vt:lpstr>Сравнение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Oleksandr Martyniuk</dc:creator>
  <cp:lastModifiedBy>Oleksandr Martyniuk</cp:lastModifiedBy>
  <cp:lastPrinted>2016-11-06T10:57:30Z</cp:lastPrinted>
  <dcterms:created xsi:type="dcterms:W3CDTF">2015-10-13T12:48:17Z</dcterms:created>
  <dcterms:modified xsi:type="dcterms:W3CDTF">2016-11-06T11:10:56Z</dcterms:modified>
</cp:coreProperties>
</file>